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</sheets>
  <externalReferences>
    <externalReference r:id="rId9"/>
  </externalReferences>
  <definedNames>
    <definedName name="_xlnm.Print_Area" localSheetId="2">'Consol_BS'!$A$1:$E$56</definedName>
    <definedName name="_xlnm.Print_Area" localSheetId="3">'Consol_CF'!$A$1:$G$63</definedName>
    <definedName name="_xlnm.Print_Area" localSheetId="4">'Consol_EQ'!$A$1:$I$71</definedName>
    <definedName name="_xlnm.Print_Area" localSheetId="1">'Consol_PL'!$A$1:$I$55</definedName>
    <definedName name="_xlnm.Print_Area" localSheetId="5">'Consol_RGL'!$A$1:$E$41</definedName>
    <definedName name="_xlnm.Print_Area" localSheetId="0">'Summary'!$A$1:$J$47</definedName>
  </definedNames>
  <calcPr fullCalcOnLoad="1"/>
</workbook>
</file>

<file path=xl/sharedStrings.xml><?xml version="1.0" encoding="utf-8"?>
<sst xmlns="http://schemas.openxmlformats.org/spreadsheetml/2006/main" count="260" uniqueCount="175">
  <si>
    <t>(Company No.: 577765-U)</t>
  </si>
  <si>
    <t>Doubtful debts recovered</t>
  </si>
  <si>
    <t>Balance as at 1 July 2007</t>
  </si>
  <si>
    <t>Tax paid, net</t>
  </si>
  <si>
    <t>Cash and cash equivalents at beginning of year</t>
  </si>
  <si>
    <t>Loss for the period</t>
  </si>
  <si>
    <t xml:space="preserve">The Condensed Consolidated Statements of Changes in Equity should be read in conjunction with the audited financial </t>
  </si>
  <si>
    <t>the income statements</t>
  </si>
  <si>
    <t>Net Gains/(Losses) not recognised in</t>
  </si>
  <si>
    <t>CASH FLOWS FROM OPERATING ACTIVITIES</t>
  </si>
  <si>
    <t>Interest income</t>
  </si>
  <si>
    <t>Changes in working capital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</si>
  <si>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</si>
  <si>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</si>
  <si>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</si>
  <si>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</si>
  <si>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comprise :</t>
  </si>
  <si>
    <t>Non-Distributable</t>
  </si>
  <si>
    <t>Distributable</t>
  </si>
  <si>
    <t>TOTAL</t>
  </si>
  <si>
    <t>PART A3 : ADDITIONAL INFORMATION</t>
  </si>
  <si>
    <t>Gross interest income</t>
  </si>
  <si>
    <t>Goodwill on Consolidation</t>
  </si>
  <si>
    <t>ICULS (Equity)</t>
  </si>
  <si>
    <t>RCSLS (Equity)</t>
  </si>
  <si>
    <t>ICCPS (Liability)</t>
  </si>
  <si>
    <t>ICULS (Liability)</t>
  </si>
  <si>
    <t>RCSLS (Liability)</t>
  </si>
  <si>
    <t>Repayment of term loan</t>
  </si>
  <si>
    <t>Interest paid</t>
  </si>
  <si>
    <t>Investment Properties</t>
  </si>
  <si>
    <t>(unaudited)</t>
  </si>
  <si>
    <t>(audited)</t>
  </si>
  <si>
    <t>As at End of Current</t>
  </si>
  <si>
    <t>Quarter</t>
  </si>
  <si>
    <t>Year End</t>
  </si>
  <si>
    <t>Current</t>
  </si>
  <si>
    <t>Comparative</t>
  </si>
  <si>
    <t>Quarter Ended</t>
  </si>
  <si>
    <t>Cumulative</t>
  </si>
  <si>
    <t>Operating profit before working capital changes</t>
  </si>
  <si>
    <t>Development costs incurred and deferred</t>
  </si>
  <si>
    <t>Proceeds from disposal of property, plant and equipment</t>
  </si>
  <si>
    <t>ASSETS</t>
  </si>
  <si>
    <t>TOTAL ASSETS</t>
  </si>
  <si>
    <t>EQUITY AND LIABILITIES</t>
  </si>
  <si>
    <t>Equity attributable to equity holders of the Company</t>
  </si>
  <si>
    <t>Total equity</t>
  </si>
  <si>
    <t>Non-current liabilities</t>
  </si>
  <si>
    <t>Total liabilities</t>
  </si>
  <si>
    <t>TOTAL EQUITY AND LIABILITIES</t>
  </si>
  <si>
    <t>Assets held for sale</t>
  </si>
  <si>
    <t>Depreciation of property, plant and equipment</t>
  </si>
  <si>
    <t>Amortisation of prepaid lease payment</t>
  </si>
  <si>
    <t>Net loss for the period</t>
  </si>
  <si>
    <t>Basic loss per share(sen)</t>
  </si>
  <si>
    <t>Gross interest expense</t>
  </si>
  <si>
    <t>Loss before taxation</t>
  </si>
  <si>
    <t>Loss after taxation and minority interest</t>
  </si>
  <si>
    <t>Loss after taxation</t>
  </si>
  <si>
    <t>Interest expense</t>
  </si>
  <si>
    <t>Share</t>
  </si>
  <si>
    <t>Revaluation</t>
  </si>
  <si>
    <t>ICCPS &amp; Equity</t>
  </si>
  <si>
    <t>Accumulated</t>
  </si>
  <si>
    <t>Capital</t>
  </si>
  <si>
    <t>Premium</t>
  </si>
  <si>
    <t>Reserves</t>
  </si>
  <si>
    <t>Components</t>
  </si>
  <si>
    <t>Losses</t>
  </si>
  <si>
    <t>of Loan Stocks</t>
  </si>
  <si>
    <t>Net assets per share (RM)</t>
  </si>
  <si>
    <t xml:space="preserve"> </t>
  </si>
  <si>
    <t>As at Preceding Financial</t>
  </si>
  <si>
    <t>Adjustment for non-cash items:-</t>
  </si>
  <si>
    <t>To Date</t>
  </si>
  <si>
    <t>Operating expenses</t>
  </si>
  <si>
    <t>Other operating income</t>
  </si>
  <si>
    <t>Finance costs</t>
  </si>
  <si>
    <t>Minority interest</t>
  </si>
  <si>
    <t>Non- Current Assets</t>
  </si>
  <si>
    <t>Deferred Tax Liabilities</t>
  </si>
  <si>
    <t xml:space="preserve">The Condensed Consolidated Cash Flow Statements should be read in conjunction with the audited </t>
  </si>
  <si>
    <t>UNAUDITED CONDENSED CONSOLIDATED INCOME STATEMENTS</t>
  </si>
  <si>
    <t>UNAUDITED CONDENSED CONSOLIDATED STATEMENTS OF CHANGES IN EQUITY</t>
  </si>
  <si>
    <t>Total recognised losses</t>
  </si>
  <si>
    <t>UNAUDITED CONDENSED CONSOLIDATED STATEMENT OF RECOGNISED GAINS AND LOSSES</t>
  </si>
  <si>
    <t>UNAUDITED CONDENSED CONSOLIDATED CASH FLOW STATEMENTS</t>
  </si>
  <si>
    <t>The Board of Directors is pleased to announce the unaudited results of the Group for the Quarter</t>
  </si>
  <si>
    <t>Cumulative Quarter ended</t>
  </si>
  <si>
    <t>The Condensed Consolidated Income Statements should be read in conjunction with the audited</t>
  </si>
  <si>
    <t>Prepaid Lease Payments</t>
  </si>
  <si>
    <t>Share Premium</t>
  </si>
  <si>
    <t>Revaluation Reserve</t>
  </si>
  <si>
    <t>The Condensed Consolidated Balance Sheets should be read in conjunction with the audited</t>
  </si>
  <si>
    <t>MITHRIL BERHAD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</si>
  <si>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</si>
  <si>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</si>
  <si>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</si>
  <si>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</si>
  <si>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</si>
  <si>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</si>
  <si>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</si>
  <si>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</si>
  <si>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</si>
  <si>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</si>
  <si>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</si>
  <si>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</si>
  <si>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</si>
  <si>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N/A</t>
  </si>
  <si>
    <t>CONDENSED CONSOLIDATED BALANCE SHEETS</t>
  </si>
  <si>
    <t>As at</t>
  </si>
  <si>
    <t>Property, Plant and Equipment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</si>
  <si>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</si>
  <si>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</si>
  <si>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</si>
  <si>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</si>
  <si>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</si>
  <si>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</si>
  <si>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Short-term Borrowings</t>
  </si>
  <si>
    <t>Taxation</t>
  </si>
  <si>
    <t>Share Capital</t>
  </si>
  <si>
    <t>ICCPS (Equity)</t>
  </si>
  <si>
    <t>Borrowings</t>
  </si>
  <si>
    <t>Accumulated Losses</t>
  </si>
  <si>
    <t>Cash generated from operations</t>
  </si>
  <si>
    <t>Net cash (used in)/generated from financing activities</t>
  </si>
  <si>
    <t>Net loss (Cumulative)</t>
  </si>
  <si>
    <t>Cash and cash equivalents at end of period</t>
  </si>
  <si>
    <t>Loss per share:</t>
  </si>
  <si>
    <t>- Basic (sen)</t>
  </si>
  <si>
    <t>- Diluted (sen)</t>
  </si>
  <si>
    <t>30.06.08</t>
  </si>
  <si>
    <t xml:space="preserve">   plant and equipment</t>
  </si>
  <si>
    <t>financial statements for the year ended 30 June 2008.</t>
  </si>
  <si>
    <t>statements for the year ended 30 June 2008.</t>
  </si>
  <si>
    <t>Impairment loss on property,</t>
  </si>
  <si>
    <t xml:space="preserve">Relating to </t>
  </si>
  <si>
    <t>Assets Held</t>
  </si>
  <si>
    <t>for Sale</t>
  </si>
  <si>
    <t>Tax recoverable</t>
  </si>
  <si>
    <t>Amount recognised directly in equity relating to</t>
  </si>
  <si>
    <t xml:space="preserve">   assets classified as held for sale</t>
  </si>
  <si>
    <t>Gain on disposal of property, plant and equipment</t>
  </si>
  <si>
    <t>Loss on disposal of subsidiary company</t>
  </si>
  <si>
    <t>Decrease/(Increase) in receivables</t>
  </si>
  <si>
    <t>(Increase)/decrease in inventories</t>
  </si>
  <si>
    <t>Write-back of slow-moving and obsolete stocks</t>
  </si>
  <si>
    <t>Net cash generated from/(used in) operating activities</t>
  </si>
  <si>
    <t>Net increase/(decrease) in cash and cash equivalents</t>
  </si>
  <si>
    <t>Fixed Deposit for Sinking Fund account</t>
  </si>
  <si>
    <t>Cash and Bank Balances</t>
  </si>
  <si>
    <t>Bank Overdrafts</t>
  </si>
  <si>
    <t>Net proceeds from disposal of a subsidiary company</t>
  </si>
  <si>
    <t>Balance as at 1 July 2008</t>
  </si>
  <si>
    <t>QUARTERLY REPORT - 31st DECEMBER 2008</t>
  </si>
  <si>
    <t>ended 31st December 2008.</t>
  </si>
  <si>
    <t>31.12.08</t>
  </si>
  <si>
    <t>31.12.07</t>
  </si>
  <si>
    <t>FOR THE QUARTER ENDED 31ST DECEMBER 2008</t>
  </si>
  <si>
    <t>AS AT 31ST DECEMBER 2008</t>
  </si>
  <si>
    <t>FOR THE CUMULATIVE QUARTER ENDED 31ST DECEMBER 2008</t>
  </si>
  <si>
    <t>6 Months Ended</t>
  </si>
  <si>
    <t>Balance as at 31 December 2008</t>
  </si>
  <si>
    <t>Balance as at 31 December 2007</t>
  </si>
  <si>
    <t>6 Months</t>
  </si>
  <si>
    <t xml:space="preserve">Transfer of reserve </t>
  </si>
  <si>
    <t>Net proceeds from borrowings</t>
  </si>
  <si>
    <t>Write-back of diminution in value of investment</t>
  </si>
  <si>
    <t>(Repayment)/Proceeds of hire purchase creditors</t>
  </si>
  <si>
    <t>(Decrease)/Increase in payables</t>
  </si>
  <si>
    <t>Net cash used in investing activities</t>
  </si>
  <si>
    <t>Release of reserve</t>
  </si>
  <si>
    <t>Loss from operations</t>
  </si>
  <si>
    <t>Impairment of property, plant and equipment</t>
  </si>
</sst>
</file>

<file path=xl/styles.xml><?xml version="1.0" encoding="utf-8"?>
<styleSheet xmlns="http://schemas.openxmlformats.org/spreadsheetml/2006/main">
  <numFmts count="59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MYR&quot;#,##0_);\(&quot;MYR&quot;#,##0\)"/>
    <numFmt numFmtId="173" formatCode="&quot;MYR&quot;#,##0_);[Red]\(&quot;MYR&quot;#,##0\)"/>
    <numFmt numFmtId="174" formatCode="&quot;MYR&quot;#,##0.00_);\(&quot;MYR&quot;#,##0.00\)"/>
    <numFmt numFmtId="175" formatCode="&quot;MYR&quot;#,##0.00_);[Red]\(&quot;MYR&quot;#,##0.00\)"/>
    <numFmt numFmtId="176" formatCode="_(&quot;MYR&quot;* #,##0_);_(&quot;MYR&quot;* \(#,##0\);_(&quot;MYR&quot;* &quot;-&quot;_);_(@_)"/>
    <numFmt numFmtId="177" formatCode="_(&quot;MYR&quot;* #,##0.00_);_(&quot;MYR&quot;* \(#,##0.00\);_(&quot;MYR&quot;* &quot;-&quot;??_);_(@_)"/>
    <numFmt numFmtId="178" formatCode="&quot; &quot;#,##0_);\(&quot; &quot;#,##0\)"/>
    <numFmt numFmtId="179" formatCode="&quot; &quot;#,##0_);[Red]\(&quot; &quot;#,##0\)"/>
    <numFmt numFmtId="180" formatCode="&quot; &quot;#,##0.00_);\(&quot; &quot;#,##0.00\)"/>
    <numFmt numFmtId="181" formatCode="&quot; &quot;#,##0.00_);[Red]\(&quot; &quot;#,##0.00\)"/>
    <numFmt numFmtId="182" formatCode="_(&quot; &quot;* #,##0_);_(&quot; &quot;* \(#,##0\);_(&quot; &quot;* &quot;-&quot;_);_(@_)"/>
    <numFmt numFmtId="183" formatCode="_(&quot; &quot;* #,##0.00_);_(&quot; &quot;* \(#,##0.00\);_(&quot; 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_(* #,##0_);_(* \(#,##0\);_(* &quot;-&quot;??_);_(@_)"/>
    <numFmt numFmtId="197" formatCode="0.00_);[Red]\(0.00\)"/>
    <numFmt numFmtId="198" formatCode="0.00;[Red]0.00"/>
    <numFmt numFmtId="199" formatCode="0_);[Red]\(0\)"/>
    <numFmt numFmtId="200" formatCode="#,##0.000_);[Red]\(#,##0.000\)"/>
    <numFmt numFmtId="201" formatCode="#,##0.0000_);[Red]\(#,##0.0000\)"/>
    <numFmt numFmtId="202" formatCode="#,##0.0_);[Red]\(#,##0.0\)"/>
    <numFmt numFmtId="203" formatCode="_(* #,##0.0_);_(* \(#,##0.0\);_(* &quot;-&quot;??_);_(@_)"/>
    <numFmt numFmtId="204" formatCode="#,##0.0_);\(#,##0.0\)"/>
    <numFmt numFmtId="205" formatCode="#,##0.0000_);\(#,##0.00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_);_(@_)"/>
    <numFmt numFmtId="211" formatCode="_(* #,##0.00_);_(* \(#,##0.00\);_(* &quot;-&quot;_);_(@_)"/>
    <numFmt numFmtId="212" formatCode="0.0000"/>
    <numFmt numFmtId="213" formatCode="#,##0.000_);\(#,##0.000\)"/>
    <numFmt numFmtId="214" formatCode="_(* #,##0.000_);_(* \(#,##0.000\);_(* &quot;-&quot;??_);_(@_)"/>
  </numFmts>
  <fonts count="44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0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NumberFormat="1" applyAlignment="1">
      <alignment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 applyAlignment="1">
      <alignment horizontal="left"/>
      <protection/>
    </xf>
    <xf numFmtId="0" fontId="5" fillId="0" borderId="10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Border="1">
      <alignment/>
      <protection/>
    </xf>
    <xf numFmtId="37" fontId="2" fillId="0" borderId="0" xfId="58" applyNumberFormat="1" applyFont="1">
      <alignment/>
      <protection/>
    </xf>
    <xf numFmtId="0" fontId="2" fillId="0" borderId="0" xfId="58" applyFont="1" applyAlignment="1">
      <alignment horizontal="justify" wrapText="1"/>
      <protection/>
    </xf>
    <xf numFmtId="0" fontId="2" fillId="0" borderId="0" xfId="58" applyFont="1" applyAlignment="1">
      <alignment horizontal="left" wrapText="1"/>
      <protection/>
    </xf>
    <xf numFmtId="0" fontId="5" fillId="0" borderId="10" xfId="58" applyFont="1" applyBorder="1" applyAlignment="1">
      <alignment horizontal="centerContinuous"/>
      <protection/>
    </xf>
    <xf numFmtId="0" fontId="0" fillId="0" borderId="0" xfId="46" applyNumberFormat="1" applyFont="1">
      <alignment/>
      <protection/>
    </xf>
    <xf numFmtId="37" fontId="2" fillId="0" borderId="0" xfId="42" applyNumberFormat="1" applyFont="1" applyBorder="1" applyAlignment="1">
      <alignment horizontal="right"/>
    </xf>
    <xf numFmtId="37" fontId="2" fillId="0" borderId="0" xfId="42" applyNumberFormat="1" applyFont="1" applyBorder="1" applyAlignment="1">
      <alignment/>
    </xf>
    <xf numFmtId="37" fontId="2" fillId="0" borderId="0" xfId="58" applyNumberFormat="1" applyFont="1" applyBorder="1">
      <alignment/>
      <protection/>
    </xf>
    <xf numFmtId="37" fontId="2" fillId="0" borderId="0" xfId="42" applyNumberFormat="1" applyFont="1" applyAlignment="1">
      <alignment horizontal="right"/>
    </xf>
    <xf numFmtId="37" fontId="2" fillId="0" borderId="0" xfId="42" applyNumberFormat="1" applyFont="1" applyAlignment="1">
      <alignment/>
    </xf>
    <xf numFmtId="37" fontId="2" fillId="0" borderId="10" xfId="42" applyNumberFormat="1" applyFont="1" applyBorder="1" applyAlignment="1">
      <alignment horizontal="right"/>
    </xf>
    <xf numFmtId="39" fontId="2" fillId="0" borderId="10" xfId="42" applyNumberFormat="1" applyFont="1" applyBorder="1" applyAlignment="1">
      <alignment horizontal="right"/>
    </xf>
    <xf numFmtId="39" fontId="2" fillId="0" borderId="0" xfId="42" applyNumberFormat="1" applyFont="1" applyBorder="1" applyAlignment="1">
      <alignment/>
    </xf>
    <xf numFmtId="39" fontId="2" fillId="0" borderId="0" xfId="58" applyNumberFormat="1" applyFont="1">
      <alignment/>
      <protection/>
    </xf>
    <xf numFmtId="39" fontId="2" fillId="0" borderId="0" xfId="42" applyNumberFormat="1" applyFont="1" applyBorder="1" applyAlignment="1">
      <alignment horizontal="right"/>
    </xf>
    <xf numFmtId="205" fontId="2" fillId="0" borderId="0" xfId="58" applyNumberFormat="1" applyFont="1">
      <alignment/>
      <protection/>
    </xf>
    <xf numFmtId="205" fontId="2" fillId="0" borderId="0" xfId="42" applyNumberFormat="1" applyFont="1" applyBorder="1" applyAlignment="1">
      <alignment horizontal="right"/>
    </xf>
    <xf numFmtId="169" fontId="0" fillId="0" borderId="0" xfId="46" applyNumberFormat="1" applyFont="1">
      <alignment/>
      <protection/>
    </xf>
    <xf numFmtId="0" fontId="6" fillId="0" borderId="0" xfId="58" applyFont="1">
      <alignment/>
      <protection/>
    </xf>
    <xf numFmtId="196" fontId="2" fillId="0" borderId="0" xfId="42" applyNumberFormat="1" applyFont="1" applyBorder="1" applyAlignment="1">
      <alignment horizontal="right"/>
    </xf>
    <xf numFmtId="196" fontId="2" fillId="0" borderId="0" xfId="42" applyNumberFormat="1" applyFont="1" applyAlignment="1">
      <alignment horizontal="right"/>
    </xf>
    <xf numFmtId="196" fontId="2" fillId="0" borderId="0" xfId="58" applyNumberFormat="1" applyFont="1">
      <alignment/>
      <protection/>
    </xf>
    <xf numFmtId="0" fontId="2" fillId="0" borderId="0" xfId="58" applyFont="1" applyAlignment="1">
      <alignment horizontal="center" vertical="top"/>
      <protection/>
    </xf>
    <xf numFmtId="37" fontId="2" fillId="0" borderId="0" xfId="42" applyNumberFormat="1" applyFont="1" applyBorder="1" applyAlignment="1">
      <alignment horizontal="right" vertical="top"/>
    </xf>
    <xf numFmtId="37" fontId="2" fillId="0" borderId="0" xfId="42" applyNumberFormat="1" applyFont="1" applyBorder="1" applyAlignment="1">
      <alignment vertical="top"/>
    </xf>
    <xf numFmtId="37" fontId="2" fillId="0" borderId="0" xfId="58" applyNumberFormat="1" applyFont="1" applyAlignment="1">
      <alignment vertical="top"/>
      <protection/>
    </xf>
    <xf numFmtId="169" fontId="5" fillId="0" borderId="0" xfId="46" applyNumberFormat="1" applyFont="1">
      <alignment/>
      <protection/>
    </xf>
    <xf numFmtId="169" fontId="2" fillId="0" borderId="0" xfId="46" applyNumberFormat="1" applyFont="1">
      <alignment/>
      <protection/>
    </xf>
    <xf numFmtId="169" fontId="2" fillId="0" borderId="0" xfId="46" applyNumberFormat="1" applyFont="1" applyBorder="1">
      <alignment/>
      <protection/>
    </xf>
    <xf numFmtId="169" fontId="2" fillId="0" borderId="0" xfId="58" applyNumberFormat="1" applyFont="1">
      <alignment/>
      <protection/>
    </xf>
    <xf numFmtId="169" fontId="2" fillId="0" borderId="0" xfId="46" applyNumberFormat="1" applyFont="1" applyFill="1">
      <alignment/>
      <protection/>
    </xf>
    <xf numFmtId="169" fontId="5" fillId="0" borderId="0" xfId="46" applyNumberFormat="1" applyFont="1" applyFill="1" applyBorder="1" applyAlignment="1">
      <alignment horizontal="center"/>
      <protection/>
    </xf>
    <xf numFmtId="169" fontId="2" fillId="0" borderId="0" xfId="46" applyNumberFormat="1" applyFont="1" applyAlignment="1">
      <alignment horizontal="center"/>
      <protection/>
    </xf>
    <xf numFmtId="169" fontId="2" fillId="0" borderId="0" xfId="46" applyNumberFormat="1" applyFont="1" applyBorder="1" applyAlignment="1">
      <alignment horizontal="center"/>
      <protection/>
    </xf>
    <xf numFmtId="171" fontId="2" fillId="0" borderId="0" xfId="42" applyFont="1" applyAlignment="1">
      <alignment/>
    </xf>
    <xf numFmtId="171" fontId="2" fillId="0" borderId="0" xfId="42" applyFont="1" applyBorder="1" applyAlignment="1">
      <alignment/>
    </xf>
    <xf numFmtId="169" fontId="2" fillId="0" borderId="10" xfId="46" applyNumberFormat="1" applyFont="1" applyBorder="1">
      <alignment/>
      <protection/>
    </xf>
    <xf numFmtId="169" fontId="2" fillId="0" borderId="0" xfId="42" applyNumberFormat="1" applyFont="1" applyAlignment="1">
      <alignment/>
    </xf>
    <xf numFmtId="169" fontId="2" fillId="0" borderId="0" xfId="42" applyNumberFormat="1" applyFont="1" applyBorder="1" applyAlignment="1">
      <alignment/>
    </xf>
    <xf numFmtId="169" fontId="2" fillId="0" borderId="10" xfId="42" applyNumberFormat="1" applyFont="1" applyBorder="1" applyAlignment="1">
      <alignment/>
    </xf>
    <xf numFmtId="169" fontId="2" fillId="0" borderId="11" xfId="46" applyNumberFormat="1" applyFont="1" applyBorder="1">
      <alignment/>
      <protection/>
    </xf>
    <xf numFmtId="169" fontId="2" fillId="0" borderId="11" xfId="42" applyNumberFormat="1" applyFont="1" applyBorder="1" applyAlignment="1">
      <alignment/>
    </xf>
    <xf numFmtId="171" fontId="2" fillId="0" borderId="0" xfId="46" applyNumberFormat="1" applyFont="1" applyFill="1" applyBorder="1" applyAlignment="1">
      <alignment horizontal="right"/>
      <protection/>
    </xf>
    <xf numFmtId="171" fontId="2" fillId="0" borderId="0" xfId="42" applyNumberFormat="1" applyFont="1" applyFill="1" applyBorder="1" applyAlignment="1">
      <alignment horizontal="right"/>
    </xf>
    <xf numFmtId="171" fontId="2" fillId="0" borderId="0" xfId="42" applyFont="1" applyFill="1" applyBorder="1" applyAlignment="1">
      <alignment horizontal="right"/>
    </xf>
    <xf numFmtId="169" fontId="7" fillId="0" borderId="0" xfId="46" applyNumberFormat="1" applyFont="1" applyFill="1" applyAlignment="1">
      <alignment horizontal="center"/>
      <protection/>
    </xf>
    <xf numFmtId="169" fontId="2" fillId="0" borderId="10" xfId="46" applyNumberFormat="1" applyFont="1" applyBorder="1" applyAlignment="1">
      <alignment horizontal="center"/>
      <protection/>
    </xf>
    <xf numFmtId="169" fontId="2" fillId="0" borderId="12" xfId="46" applyNumberFormat="1" applyFont="1" applyBorder="1" applyAlignment="1">
      <alignment horizontal="center"/>
      <protection/>
    </xf>
    <xf numFmtId="169" fontId="5" fillId="0" borderId="0" xfId="46" applyNumberFormat="1" applyFont="1" applyBorder="1">
      <alignment/>
      <protection/>
    </xf>
    <xf numFmtId="0" fontId="3" fillId="0" borderId="13" xfId="46" applyNumberFormat="1" applyFont="1" applyBorder="1" applyAlignment="1">
      <alignment horizontal="center"/>
      <protection/>
    </xf>
    <xf numFmtId="0" fontId="2" fillId="0" borderId="14" xfId="46" applyNumberFormat="1" applyFont="1" applyBorder="1" applyAlignment="1">
      <alignment horizontal="centerContinuous"/>
      <protection/>
    </xf>
    <xf numFmtId="0" fontId="2" fillId="0" borderId="15" xfId="46" applyNumberFormat="1" applyFont="1" applyBorder="1" applyAlignment="1">
      <alignment horizontal="centerContinuous"/>
      <protection/>
    </xf>
    <xf numFmtId="0" fontId="2" fillId="0" borderId="13" xfId="46" applyNumberFormat="1" applyFont="1" applyBorder="1" applyAlignment="1">
      <alignment horizontal="center"/>
      <protection/>
    </xf>
    <xf numFmtId="169" fontId="2" fillId="0" borderId="15" xfId="46" applyNumberFormat="1" applyFont="1" applyBorder="1">
      <alignment/>
      <protection/>
    </xf>
    <xf numFmtId="169" fontId="2" fillId="0" borderId="16" xfId="46" applyNumberFormat="1" applyFont="1" applyBorder="1" applyAlignment="1">
      <alignment horizontal="center"/>
      <protection/>
    </xf>
    <xf numFmtId="169" fontId="2" fillId="0" borderId="17" xfId="46" applyNumberFormat="1" applyFont="1" applyBorder="1" applyAlignment="1">
      <alignment horizontal="center"/>
      <protection/>
    </xf>
    <xf numFmtId="169" fontId="2" fillId="0" borderId="18" xfId="46" applyNumberFormat="1" applyFont="1" applyBorder="1" applyAlignment="1">
      <alignment horizontal="center"/>
      <protection/>
    </xf>
    <xf numFmtId="169" fontId="2" fillId="0" borderId="19" xfId="46" applyNumberFormat="1" applyFont="1" applyBorder="1" applyAlignment="1">
      <alignment horizontal="center"/>
      <protection/>
    </xf>
    <xf numFmtId="169" fontId="2" fillId="0" borderId="20" xfId="46" applyNumberFormat="1" applyFont="1" applyBorder="1">
      <alignment/>
      <protection/>
    </xf>
    <xf numFmtId="0" fontId="4" fillId="0" borderId="0" xfId="46" applyNumberFormat="1" applyFont="1">
      <alignment/>
      <protection/>
    </xf>
    <xf numFmtId="169" fontId="2" fillId="0" borderId="21" xfId="46" applyNumberFormat="1" applyFont="1" applyBorder="1" applyAlignment="1">
      <alignment horizontal="center"/>
      <protection/>
    </xf>
    <xf numFmtId="169" fontId="2" fillId="0" borderId="20" xfId="46" applyNumberFormat="1" applyFont="1" applyBorder="1" applyAlignment="1">
      <alignment horizontal="center"/>
      <protection/>
    </xf>
    <xf numFmtId="169" fontId="2" fillId="0" borderId="16" xfId="46" applyNumberFormat="1" applyFont="1" applyBorder="1">
      <alignment/>
      <protection/>
    </xf>
    <xf numFmtId="169" fontId="2" fillId="0" borderId="21" xfId="46" applyNumberFormat="1" applyFont="1" applyBorder="1">
      <alignment/>
      <protection/>
    </xf>
    <xf numFmtId="169" fontId="2" fillId="0" borderId="22" xfId="46" applyNumberFormat="1" applyFont="1" applyBorder="1">
      <alignment/>
      <protection/>
    </xf>
    <xf numFmtId="196" fontId="2" fillId="0" borderId="0" xfId="42" applyNumberFormat="1" applyFont="1" applyBorder="1" applyAlignment="1">
      <alignment/>
    </xf>
    <xf numFmtId="37" fontId="5" fillId="0" borderId="10" xfId="58" applyNumberFormat="1" applyFont="1" applyBorder="1" applyAlignment="1">
      <alignment horizontal="centerContinuous"/>
      <protection/>
    </xf>
    <xf numFmtId="37" fontId="5" fillId="0" borderId="0" xfId="58" applyNumberFormat="1" applyFont="1" applyAlignment="1">
      <alignment horizontal="center"/>
      <protection/>
    </xf>
    <xf numFmtId="37" fontId="0" fillId="0" borderId="0" xfId="46" applyNumberFormat="1" applyFont="1">
      <alignment/>
      <protection/>
    </xf>
    <xf numFmtId="171" fontId="2" fillId="0" borderId="0" xfId="42" applyFont="1" applyBorder="1" applyAlignment="1">
      <alignment horizontal="right"/>
    </xf>
    <xf numFmtId="205" fontId="2" fillId="0" borderId="0" xfId="58" applyNumberFormat="1" applyFont="1" applyAlignment="1">
      <alignment horizontal="right"/>
      <protection/>
    </xf>
    <xf numFmtId="169" fontId="2" fillId="0" borderId="0" xfId="46" applyNumberFormat="1" applyFont="1" applyFill="1" applyAlignment="1">
      <alignment horizontal="right"/>
      <protection/>
    </xf>
    <xf numFmtId="169" fontId="5" fillId="0" borderId="0" xfId="46" applyNumberFormat="1" applyFont="1" applyFill="1" applyAlignment="1">
      <alignment horizontal="right"/>
      <protection/>
    </xf>
    <xf numFmtId="169" fontId="5" fillId="0" borderId="0" xfId="46" applyNumberFormat="1" applyFont="1" applyFill="1" applyBorder="1" applyAlignment="1">
      <alignment horizontal="right"/>
      <protection/>
    </xf>
    <xf numFmtId="1" fontId="4" fillId="0" borderId="0" xfId="46" applyNumberFormat="1" applyFont="1" applyFill="1" applyAlignment="1">
      <alignment horizontal="right"/>
      <protection/>
    </xf>
    <xf numFmtId="1" fontId="2" fillId="0" borderId="0" xfId="46" applyNumberFormat="1" applyFont="1" applyFill="1" applyAlignment="1">
      <alignment horizontal="right"/>
      <protection/>
    </xf>
    <xf numFmtId="1" fontId="4" fillId="0" borderId="0" xfId="46" applyNumberFormat="1" applyFont="1" applyFill="1" applyBorder="1" applyAlignment="1">
      <alignment horizontal="right"/>
      <protection/>
    </xf>
    <xf numFmtId="1" fontId="4" fillId="0" borderId="0" xfId="42" applyNumberFormat="1" applyFont="1" applyFill="1" applyAlignment="1" quotePrefix="1">
      <alignment horizontal="right"/>
    </xf>
    <xf numFmtId="1" fontId="4" fillId="0" borderId="0" xfId="42" applyNumberFormat="1" applyFont="1" applyFill="1" applyBorder="1" applyAlignment="1" quotePrefix="1">
      <alignment horizontal="right"/>
    </xf>
    <xf numFmtId="0" fontId="2" fillId="0" borderId="23" xfId="46" applyNumberFormat="1" applyFont="1" applyBorder="1" applyAlignment="1">
      <alignment horizontal="centerContinuous"/>
      <protection/>
    </xf>
    <xf numFmtId="49" fontId="7" fillId="0" borderId="0" xfId="46" applyNumberFormat="1" applyFont="1" applyAlignment="1">
      <alignment horizontal="right"/>
      <protection/>
    </xf>
    <xf numFmtId="49" fontId="5" fillId="0" borderId="0" xfId="46" applyNumberFormat="1" applyFont="1" applyAlignment="1">
      <alignment horizontal="right"/>
      <protection/>
    </xf>
    <xf numFmtId="17" fontId="5" fillId="0" borderId="0" xfId="46" applyNumberFormat="1" applyFont="1" applyAlignment="1">
      <alignment horizontal="right"/>
      <protection/>
    </xf>
    <xf numFmtId="0" fontId="5" fillId="0" borderId="0" xfId="46" applyNumberFormat="1" applyFont="1" applyAlignment="1">
      <alignment horizontal="right"/>
      <protection/>
    </xf>
    <xf numFmtId="0" fontId="5" fillId="0" borderId="0" xfId="46" applyNumberFormat="1" applyFont="1" applyFill="1" applyBorder="1" applyAlignment="1">
      <alignment horizontal="right"/>
      <protection/>
    </xf>
    <xf numFmtId="0" fontId="5" fillId="0" borderId="10" xfId="58" applyFont="1" applyBorder="1" applyAlignment="1">
      <alignment horizontal="right"/>
      <protection/>
    </xf>
    <xf numFmtId="0" fontId="5" fillId="0" borderId="0" xfId="58" applyFont="1" applyAlignment="1">
      <alignment horizontal="right"/>
      <protection/>
    </xf>
    <xf numFmtId="0" fontId="5" fillId="0" borderId="0" xfId="58" applyFont="1" applyBorder="1" applyAlignment="1">
      <alignment horizontal="right"/>
      <protection/>
    </xf>
    <xf numFmtId="14" fontId="5" fillId="0" borderId="0" xfId="58" applyNumberFormat="1" applyFont="1" applyAlignment="1">
      <alignment horizontal="right"/>
      <protection/>
    </xf>
    <xf numFmtId="38" fontId="2" fillId="0" borderId="0" xfId="58" applyNumberFormat="1" applyFont="1" applyFill="1">
      <alignment/>
      <protection/>
    </xf>
    <xf numFmtId="205" fontId="2" fillId="0" borderId="0" xfId="42" applyNumberFormat="1" applyFont="1" applyBorder="1" applyAlignment="1">
      <alignment/>
    </xf>
    <xf numFmtId="37" fontId="5" fillId="0" borderId="0" xfId="58" applyNumberFormat="1" applyFont="1" applyAlignment="1">
      <alignment horizontal="right"/>
      <protection/>
    </xf>
    <xf numFmtId="37" fontId="5" fillId="0" borderId="10" xfId="58" applyNumberFormat="1" applyFont="1" applyBorder="1" applyAlignment="1">
      <alignment horizontal="right"/>
      <protection/>
    </xf>
    <xf numFmtId="169" fontId="2" fillId="0" borderId="10" xfId="46" applyNumberFormat="1" applyFont="1" applyFill="1" applyBorder="1">
      <alignment/>
      <protection/>
    </xf>
    <xf numFmtId="171" fontId="2" fillId="0" borderId="0" xfId="42" applyFont="1" applyFill="1" applyAlignment="1">
      <alignment/>
    </xf>
    <xf numFmtId="15" fontId="5" fillId="0" borderId="0" xfId="46" applyNumberFormat="1" applyFont="1" applyFill="1" applyAlignment="1">
      <alignment horizontal="right"/>
      <protection/>
    </xf>
    <xf numFmtId="15" fontId="4" fillId="0" borderId="0" xfId="46" applyNumberFormat="1" applyFont="1" applyAlignment="1">
      <alignment horizontal="left"/>
      <protection/>
    </xf>
    <xf numFmtId="169" fontId="2" fillId="0" borderId="0" xfId="46" applyNumberFormat="1" applyFont="1" applyFill="1" applyBorder="1">
      <alignment/>
      <protection/>
    </xf>
    <xf numFmtId="169" fontId="2" fillId="0" borderId="16" xfId="46" applyNumberFormat="1" applyFont="1" applyFill="1" applyBorder="1">
      <alignment/>
      <protection/>
    </xf>
    <xf numFmtId="169" fontId="2" fillId="0" borderId="21" xfId="46" applyNumberFormat="1" applyFont="1" applyFill="1" applyBorder="1">
      <alignment/>
      <protection/>
    </xf>
    <xf numFmtId="169" fontId="2" fillId="0" borderId="20" xfId="46" applyNumberFormat="1" applyFont="1" applyFill="1" applyBorder="1">
      <alignment/>
      <protection/>
    </xf>
    <xf numFmtId="169" fontId="2" fillId="0" borderId="0" xfId="46" applyNumberFormat="1" applyFont="1" applyFill="1" quotePrefix="1">
      <alignment/>
      <protection/>
    </xf>
    <xf numFmtId="196" fontId="2" fillId="0" borderId="0" xfId="42" applyNumberFormat="1" applyFont="1" applyFill="1" applyBorder="1" applyAlignment="1">
      <alignment horizontal="right"/>
    </xf>
    <xf numFmtId="169" fontId="2" fillId="0" borderId="0" xfId="46" applyNumberFormat="1" applyFont="1" applyFill="1" applyAlignment="1">
      <alignment horizontal="center"/>
      <protection/>
    </xf>
    <xf numFmtId="169" fontId="2" fillId="0" borderId="0" xfId="46" applyNumberFormat="1" applyFont="1" applyFill="1" applyBorder="1" applyAlignment="1">
      <alignment horizontal="center"/>
      <protection/>
    </xf>
    <xf numFmtId="169" fontId="2" fillId="0" borderId="13" xfId="46" applyNumberFormat="1" applyFont="1" applyBorder="1" applyAlignment="1">
      <alignment horizontal="center"/>
      <protection/>
    </xf>
    <xf numFmtId="169" fontId="5" fillId="0" borderId="0" xfId="46" applyNumberFormat="1" applyFont="1" applyFill="1">
      <alignment/>
      <protection/>
    </xf>
    <xf numFmtId="0" fontId="5" fillId="0" borderId="0" xfId="58" applyFont="1" applyFill="1">
      <alignment/>
      <protection/>
    </xf>
    <xf numFmtId="169" fontId="7" fillId="0" borderId="0" xfId="46" applyNumberFormat="1" applyFont="1" applyFill="1" applyAlignment="1">
      <alignment horizontal="right"/>
      <protection/>
    </xf>
    <xf numFmtId="169" fontId="5" fillId="0" borderId="0" xfId="46" applyNumberFormat="1" applyFont="1" applyFill="1" applyBorder="1">
      <alignment/>
      <protection/>
    </xf>
    <xf numFmtId="169" fontId="2" fillId="0" borderId="10" xfId="46" applyNumberFormat="1" applyFont="1" applyFill="1" applyBorder="1" applyAlignment="1">
      <alignment horizontal="center"/>
      <protection/>
    </xf>
    <xf numFmtId="169" fontId="2" fillId="0" borderId="24" xfId="46" applyNumberFormat="1" applyFont="1" applyFill="1" applyBorder="1" applyAlignment="1">
      <alignment horizontal="center"/>
      <protection/>
    </xf>
    <xf numFmtId="169" fontId="2" fillId="0" borderId="25" xfId="46" applyNumberFormat="1" applyFont="1" applyFill="1" applyBorder="1" applyAlignment="1">
      <alignment horizontal="center"/>
      <protection/>
    </xf>
    <xf numFmtId="0" fontId="2" fillId="0" borderId="0" xfId="46" applyNumberFormat="1" applyFont="1" applyFill="1" applyBorder="1">
      <alignment/>
      <protection/>
    </xf>
    <xf numFmtId="171" fontId="2" fillId="0" borderId="0" xfId="42" applyFont="1" applyFill="1" applyBorder="1" applyAlignment="1">
      <alignment/>
    </xf>
    <xf numFmtId="169" fontId="2" fillId="0" borderId="23" xfId="46" applyNumberFormat="1" applyFont="1" applyFill="1" applyBorder="1" applyAlignment="1">
      <alignment horizontal="center"/>
      <protection/>
    </xf>
    <xf numFmtId="169" fontId="5" fillId="0" borderId="12" xfId="46" applyNumberFormat="1" applyFont="1" applyFill="1" applyBorder="1" applyAlignment="1">
      <alignment horizontal="center"/>
      <protection/>
    </xf>
    <xf numFmtId="169" fontId="5" fillId="0" borderId="0" xfId="46" applyNumberFormat="1" applyFont="1" applyFill="1" applyAlignment="1">
      <alignment horizontal="center"/>
      <protection/>
    </xf>
    <xf numFmtId="171" fontId="5" fillId="0" borderId="0" xfId="42" applyFont="1" applyFill="1" applyAlignment="1">
      <alignment horizontal="right"/>
    </xf>
    <xf numFmtId="171" fontId="7" fillId="0" borderId="0" xfId="42" applyFont="1" applyFill="1" applyAlignment="1">
      <alignment horizontal="right"/>
    </xf>
    <xf numFmtId="171" fontId="5" fillId="0" borderId="0" xfId="42" applyFont="1" applyFill="1" applyBorder="1" applyAlignment="1">
      <alignment horizontal="right"/>
    </xf>
    <xf numFmtId="171" fontId="2" fillId="0" borderId="0" xfId="42" applyFont="1" applyFill="1" applyAlignment="1">
      <alignment horizontal="right"/>
    </xf>
    <xf numFmtId="171" fontId="7" fillId="0" borderId="0" xfId="42" applyFont="1" applyAlignment="1">
      <alignment horizontal="right"/>
    </xf>
    <xf numFmtId="38" fontId="2" fillId="0" borderId="0" xfId="42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onsol worksheet Sep 2001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95250</xdr:rowOff>
    </xdr:from>
    <xdr:to>
      <xdr:col>5</xdr:col>
      <xdr:colOff>981075</xdr:colOff>
      <xdr:row>8</xdr:row>
      <xdr:rowOff>95250</xdr:rowOff>
    </xdr:to>
    <xdr:sp>
      <xdr:nvSpPr>
        <xdr:cNvPr id="1" name="Line 1"/>
        <xdr:cNvSpPr>
          <a:spLocks/>
        </xdr:cNvSpPr>
      </xdr:nvSpPr>
      <xdr:spPr>
        <a:xfrm>
          <a:off x="3086100" y="144780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95250</xdr:rowOff>
    </xdr:from>
    <xdr:to>
      <xdr:col>6</xdr:col>
      <xdr:colOff>866775</xdr:colOff>
      <xdr:row>8</xdr:row>
      <xdr:rowOff>95250</xdr:rowOff>
    </xdr:to>
    <xdr:sp>
      <xdr:nvSpPr>
        <xdr:cNvPr id="2" name="Line 7"/>
        <xdr:cNvSpPr>
          <a:spLocks/>
        </xdr:cNvSpPr>
      </xdr:nvSpPr>
      <xdr:spPr>
        <a:xfrm>
          <a:off x="6534150" y="1447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95250</xdr:rowOff>
    </xdr:from>
    <xdr:to>
      <xdr:col>6</xdr:col>
      <xdr:colOff>866775</xdr:colOff>
      <xdr:row>28</xdr:row>
      <xdr:rowOff>95250</xdr:rowOff>
    </xdr:to>
    <xdr:sp>
      <xdr:nvSpPr>
        <xdr:cNvPr id="3" name="Line 9"/>
        <xdr:cNvSpPr>
          <a:spLocks/>
        </xdr:cNvSpPr>
      </xdr:nvSpPr>
      <xdr:spPr>
        <a:xfrm>
          <a:off x="6534150" y="48958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95250</xdr:rowOff>
    </xdr:from>
    <xdr:to>
      <xdr:col>6</xdr:col>
      <xdr:colOff>866775</xdr:colOff>
      <xdr:row>28</xdr:row>
      <xdr:rowOff>95250</xdr:rowOff>
    </xdr:to>
    <xdr:sp>
      <xdr:nvSpPr>
        <xdr:cNvPr id="4" name="Line 11"/>
        <xdr:cNvSpPr>
          <a:spLocks/>
        </xdr:cNvSpPr>
      </xdr:nvSpPr>
      <xdr:spPr>
        <a:xfrm>
          <a:off x="6534150" y="48958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95250</xdr:rowOff>
    </xdr:from>
    <xdr:to>
      <xdr:col>5</xdr:col>
      <xdr:colOff>981075</xdr:colOff>
      <xdr:row>28</xdr:row>
      <xdr:rowOff>95250</xdr:rowOff>
    </xdr:to>
    <xdr:sp>
      <xdr:nvSpPr>
        <xdr:cNvPr id="5" name="Line 13"/>
        <xdr:cNvSpPr>
          <a:spLocks/>
        </xdr:cNvSpPr>
      </xdr:nvSpPr>
      <xdr:spPr>
        <a:xfrm>
          <a:off x="3086100" y="489585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chaiyk\My%20Documents\announcement\Dec%2006\Mithril%20Ann%2031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0">
        <row r="1">
          <cell r="A1" t="str">
            <v>MITHRIL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B41" sqref="B41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95</v>
      </c>
    </row>
    <row r="2" ht="13.5">
      <c r="A2" s="7" t="s">
        <v>0</v>
      </c>
    </row>
    <row r="4" spans="1:2" ht="13.5">
      <c r="A4" s="3" t="s">
        <v>155</v>
      </c>
      <c r="B4" s="2"/>
    </row>
    <row r="5" spans="1:2" ht="13.5">
      <c r="A5" s="3"/>
      <c r="B5" s="2"/>
    </row>
    <row r="6" ht="13.5">
      <c r="A6" s="1" t="s">
        <v>88</v>
      </c>
    </row>
    <row r="7" ht="13.5">
      <c r="A7" s="1" t="s">
        <v>156</v>
      </c>
    </row>
    <row r="9" spans="1:2" ht="13.5">
      <c r="A9" s="4" t="s">
        <v>96</v>
      </c>
      <c r="B9" s="3"/>
    </row>
    <row r="10" spans="1:2" ht="13.5">
      <c r="A10" s="4"/>
      <c r="B10" s="3"/>
    </row>
    <row r="11" spans="3:11" ht="41.25" customHeight="1">
      <c r="C11" s="13" t="s">
        <v>97</v>
      </c>
      <c r="D11" s="13"/>
      <c r="E11" s="13"/>
      <c r="F11" s="6"/>
      <c r="G11" s="13" t="s">
        <v>98</v>
      </c>
      <c r="H11" s="13"/>
      <c r="I11" s="13"/>
      <c r="K11" s="14"/>
    </row>
    <row r="12" spans="3:11" ht="13.5">
      <c r="C12" s="97"/>
      <c r="D12" s="97"/>
      <c r="E12" s="97" t="s">
        <v>99</v>
      </c>
      <c r="F12" s="96"/>
      <c r="G12" s="97"/>
      <c r="H12" s="97"/>
      <c r="I12" s="97" t="s">
        <v>99</v>
      </c>
      <c r="K12" s="14"/>
    </row>
    <row r="13" spans="3:11" ht="13.5">
      <c r="C13" s="97" t="s">
        <v>100</v>
      </c>
      <c r="D13" s="97"/>
      <c r="E13" s="97" t="s">
        <v>101</v>
      </c>
      <c r="F13" s="96"/>
      <c r="G13" s="97" t="s">
        <v>100</v>
      </c>
      <c r="H13" s="97"/>
      <c r="I13" s="97" t="s">
        <v>101</v>
      </c>
      <c r="K13" s="14"/>
    </row>
    <row r="14" spans="3:11" ht="13.5">
      <c r="C14" s="97" t="s">
        <v>102</v>
      </c>
      <c r="D14" s="97"/>
      <c r="E14" s="97" t="s">
        <v>102</v>
      </c>
      <c r="F14" s="96"/>
      <c r="G14" s="97" t="s">
        <v>103</v>
      </c>
      <c r="H14" s="97"/>
      <c r="I14" s="97" t="s">
        <v>104</v>
      </c>
      <c r="K14" s="14"/>
    </row>
    <row r="15" spans="1:11" ht="13.5">
      <c r="A15" s="6"/>
      <c r="B15" s="7"/>
      <c r="C15" s="98" t="s">
        <v>157</v>
      </c>
      <c r="D15" s="96"/>
      <c r="E15" s="98" t="s">
        <v>158</v>
      </c>
      <c r="F15" s="96"/>
      <c r="G15" s="98" t="str">
        <f>C15</f>
        <v>31.12.08</v>
      </c>
      <c r="H15" s="96"/>
      <c r="I15" s="98" t="str">
        <f>E15</f>
        <v>31.12.07</v>
      </c>
      <c r="K15" s="14"/>
    </row>
    <row r="16" spans="3:12" ht="13.5">
      <c r="C16" s="95" t="s">
        <v>105</v>
      </c>
      <c r="D16" s="96"/>
      <c r="E16" s="95" t="s">
        <v>105</v>
      </c>
      <c r="F16" s="96"/>
      <c r="G16" s="95" t="s">
        <v>105</v>
      </c>
      <c r="H16" s="96"/>
      <c r="I16" s="95" t="s">
        <v>105</v>
      </c>
      <c r="K16" s="14"/>
      <c r="L16" s="5" t="s">
        <v>106</v>
      </c>
    </row>
    <row r="17" spans="1:11" ht="13.5">
      <c r="A17" s="8"/>
      <c r="C17" s="9"/>
      <c r="D17" s="9"/>
      <c r="E17" s="9"/>
      <c r="F17" s="9"/>
      <c r="G17" s="9"/>
      <c r="H17" s="9"/>
      <c r="I17" s="9"/>
      <c r="K17" s="14"/>
    </row>
    <row r="18" spans="1:11" ht="13.5">
      <c r="A18" s="8">
        <v>1</v>
      </c>
      <c r="B18" s="11" t="s">
        <v>107</v>
      </c>
      <c r="C18" s="15">
        <f>Consol_PL!B13</f>
        <v>4980</v>
      </c>
      <c r="D18" s="16"/>
      <c r="E18" s="29">
        <f>Consol_PL!D13</f>
        <v>10251</v>
      </c>
      <c r="F18" s="17"/>
      <c r="G18" s="15">
        <f>Consol_PL!F13</f>
        <v>13235</v>
      </c>
      <c r="H18" s="15"/>
      <c r="I18" s="112">
        <f>Consol_PL!H13</f>
        <v>20861</v>
      </c>
      <c r="K18" s="14"/>
    </row>
    <row r="19" spans="1:11" ht="13.5">
      <c r="A19" s="8"/>
      <c r="B19" s="11"/>
      <c r="C19" s="18"/>
      <c r="D19" s="19"/>
      <c r="E19" s="30"/>
      <c r="F19" s="10"/>
      <c r="G19" s="18"/>
      <c r="H19" s="18"/>
      <c r="I19" s="30"/>
      <c r="K19" s="14"/>
    </row>
    <row r="20" spans="1:9" ht="13.5">
      <c r="A20" s="8">
        <v>2</v>
      </c>
      <c r="B20" s="12" t="s">
        <v>57</v>
      </c>
      <c r="C20" s="15">
        <f>Consol_PL!B25</f>
        <v>-5459</v>
      </c>
      <c r="D20" s="19"/>
      <c r="E20" s="18">
        <f>Consol_PL!D25</f>
        <v>-3165</v>
      </c>
      <c r="F20" s="10"/>
      <c r="G20" s="18">
        <f>Consol_PL!F25</f>
        <v>-7985</v>
      </c>
      <c r="H20" s="18"/>
      <c r="I20" s="18">
        <f>Consol_PL!H25</f>
        <v>-6007</v>
      </c>
    </row>
    <row r="21" spans="1:9" ht="13.5">
      <c r="A21" s="8"/>
      <c r="B21" s="11"/>
      <c r="C21" s="18"/>
      <c r="D21" s="19"/>
      <c r="E21" s="18"/>
      <c r="F21" s="10"/>
      <c r="G21" s="18"/>
      <c r="H21" s="18"/>
      <c r="I21" s="18"/>
    </row>
    <row r="22" spans="1:9" ht="27">
      <c r="A22" s="32">
        <v>3</v>
      </c>
      <c r="B22" s="12" t="s">
        <v>58</v>
      </c>
      <c r="C22" s="33">
        <f>Consol_PL!B30</f>
        <v>-5602</v>
      </c>
      <c r="D22" s="34"/>
      <c r="E22" s="33">
        <f>Consol_PL!D30</f>
        <v>-3302</v>
      </c>
      <c r="F22" s="35"/>
      <c r="G22" s="33">
        <f>Consol_PL!F30</f>
        <v>-8270</v>
      </c>
      <c r="H22" s="33"/>
      <c r="I22" s="33">
        <f>Consol_PL!H30</f>
        <v>-6281</v>
      </c>
    </row>
    <row r="23" spans="1:9" ht="13.5">
      <c r="A23" s="8"/>
      <c r="B23" s="11"/>
      <c r="C23" s="15"/>
      <c r="D23" s="16"/>
      <c r="E23" s="15"/>
      <c r="F23" s="10"/>
      <c r="G23" s="15"/>
      <c r="H23" s="15"/>
      <c r="I23" s="15"/>
    </row>
    <row r="24" spans="1:9" ht="13.5">
      <c r="A24" s="8">
        <v>4</v>
      </c>
      <c r="B24" s="12" t="s">
        <v>54</v>
      </c>
      <c r="C24" s="20">
        <f>Consol_PL!B35</f>
        <v>-5602</v>
      </c>
      <c r="D24" s="16"/>
      <c r="E24" s="20">
        <f>Consol_PL!D35</f>
        <v>-3302</v>
      </c>
      <c r="F24" s="10"/>
      <c r="G24" s="20">
        <f>Consol_PL!F35</f>
        <v>-8270</v>
      </c>
      <c r="H24" s="15"/>
      <c r="I24" s="20">
        <f>Consol_PL!H35</f>
        <v>-6281</v>
      </c>
    </row>
    <row r="25" spans="1:9" ht="13.5">
      <c r="A25" s="8"/>
      <c r="B25" s="11"/>
      <c r="C25" s="15"/>
      <c r="D25" s="16"/>
      <c r="E25" s="15"/>
      <c r="F25" s="10"/>
      <c r="G25" s="15"/>
      <c r="H25" s="15"/>
      <c r="I25" s="15"/>
    </row>
    <row r="26" spans="1:9" ht="13.5">
      <c r="A26" s="8">
        <v>5</v>
      </c>
      <c r="B26" s="11" t="s">
        <v>55</v>
      </c>
      <c r="C26" s="21">
        <f>Consol_PL!B38</f>
        <v>-5.0938386557066995</v>
      </c>
      <c r="D26" s="22"/>
      <c r="E26" s="21">
        <f>Consol_PL!D38</f>
        <v>-3.0024732668945955</v>
      </c>
      <c r="F26" s="23"/>
      <c r="G26" s="21">
        <f>Consol_PL!F38</f>
        <v>-7.51982250672874</v>
      </c>
      <c r="H26" s="24"/>
      <c r="I26" s="21">
        <f>Consol_PL!H38</f>
        <v>-5.7112460900560125</v>
      </c>
    </row>
    <row r="27" spans="1:9" ht="13.5">
      <c r="A27" s="8"/>
      <c r="B27" s="11"/>
      <c r="C27" s="15"/>
      <c r="D27" s="16"/>
      <c r="E27" s="15"/>
      <c r="F27" s="10"/>
      <c r="G27" s="15"/>
      <c r="H27" s="15"/>
      <c r="I27" s="15"/>
    </row>
    <row r="28" spans="1:9" ht="13.5">
      <c r="A28" s="8">
        <v>6</v>
      </c>
      <c r="B28" s="11" t="s">
        <v>108</v>
      </c>
      <c r="C28" s="79">
        <v>0</v>
      </c>
      <c r="D28" s="45"/>
      <c r="E28" s="79">
        <v>0</v>
      </c>
      <c r="F28" s="44"/>
      <c r="G28" s="79">
        <v>0</v>
      </c>
      <c r="H28" s="79"/>
      <c r="I28" s="79">
        <v>0</v>
      </c>
    </row>
    <row r="29" spans="1:9" ht="30" customHeight="1">
      <c r="A29" s="8"/>
      <c r="B29" s="11"/>
      <c r="C29" s="133" t="s">
        <v>33</v>
      </c>
      <c r="D29" s="133"/>
      <c r="E29" s="133"/>
      <c r="F29" s="99"/>
      <c r="G29" s="133" t="s">
        <v>73</v>
      </c>
      <c r="H29" s="133"/>
      <c r="I29" s="133"/>
    </row>
    <row r="30" spans="1:9" ht="13.5">
      <c r="A30" s="8"/>
      <c r="B30" s="11"/>
      <c r="C30" s="133" t="s">
        <v>34</v>
      </c>
      <c r="D30" s="133"/>
      <c r="E30" s="133"/>
      <c r="F30" s="99"/>
      <c r="G30" s="133" t="s">
        <v>35</v>
      </c>
      <c r="H30" s="133"/>
      <c r="I30" s="133"/>
    </row>
    <row r="31" spans="1:9" ht="13.5">
      <c r="A31" s="8">
        <v>7</v>
      </c>
      <c r="B31" s="12" t="s">
        <v>71</v>
      </c>
      <c r="C31" s="25"/>
      <c r="D31" s="100"/>
      <c r="E31" s="24">
        <f>Consol_BS!B37/Consol_BS!B28</f>
        <v>0.4453153415290609</v>
      </c>
      <c r="F31" s="25"/>
      <c r="G31" s="26"/>
      <c r="H31" s="26"/>
      <c r="I31" s="24">
        <f>Consol_BS!D37/Consol_BS!D28</f>
        <v>0.5220138939404961</v>
      </c>
    </row>
    <row r="32" spans="3:9" ht="13.5">
      <c r="C32" s="10"/>
      <c r="D32" s="10"/>
      <c r="E32" s="80"/>
      <c r="F32" s="25"/>
      <c r="G32" s="25"/>
      <c r="H32" s="25"/>
      <c r="I32" s="25"/>
    </row>
    <row r="33" spans="2:9" ht="13.5">
      <c r="B33" s="12"/>
      <c r="C33" s="10"/>
      <c r="D33" s="10"/>
      <c r="E33" s="10"/>
      <c r="F33" s="10"/>
      <c r="G33" s="10"/>
      <c r="H33" s="10"/>
      <c r="I33" s="10"/>
    </row>
    <row r="34" spans="1:9" ht="13.5">
      <c r="A34" s="4" t="s">
        <v>20</v>
      </c>
      <c r="B34" s="3"/>
      <c r="C34" s="10"/>
      <c r="D34" s="10"/>
      <c r="E34" s="10"/>
      <c r="F34" s="10"/>
      <c r="G34" s="10"/>
      <c r="H34" s="10"/>
      <c r="I34" s="10"/>
    </row>
    <row r="35" spans="1:9" ht="13.5">
      <c r="A35" s="4"/>
      <c r="B35" s="3"/>
      <c r="C35" s="10"/>
      <c r="D35" s="10"/>
      <c r="E35" s="10"/>
      <c r="F35" s="10"/>
      <c r="G35" s="10"/>
      <c r="H35" s="10"/>
      <c r="I35" s="10"/>
    </row>
    <row r="36" spans="3:9" ht="13.5">
      <c r="C36" s="76" t="s">
        <v>97</v>
      </c>
      <c r="D36" s="76"/>
      <c r="E36" s="76"/>
      <c r="F36" s="77"/>
      <c r="G36" s="76" t="s">
        <v>98</v>
      </c>
      <c r="H36" s="76"/>
      <c r="I36" s="76"/>
    </row>
    <row r="37" spans="1:9" ht="13.5">
      <c r="A37" s="6"/>
      <c r="B37" s="7"/>
      <c r="C37" s="101" t="str">
        <f>C15</f>
        <v>31.12.08</v>
      </c>
      <c r="D37" s="101"/>
      <c r="E37" s="101" t="str">
        <f>E15</f>
        <v>31.12.07</v>
      </c>
      <c r="F37" s="101"/>
      <c r="G37" s="101" t="str">
        <f>G15</f>
        <v>31.12.08</v>
      </c>
      <c r="H37" s="101"/>
      <c r="I37" s="101" t="str">
        <f>I15</f>
        <v>31.12.07</v>
      </c>
    </row>
    <row r="38" spans="3:9" ht="13.5">
      <c r="C38" s="102" t="s">
        <v>105</v>
      </c>
      <c r="D38" s="101"/>
      <c r="E38" s="102" t="s">
        <v>105</v>
      </c>
      <c r="F38" s="101"/>
      <c r="G38" s="102" t="s">
        <v>105</v>
      </c>
      <c r="H38" s="101"/>
      <c r="I38" s="102" t="s">
        <v>105</v>
      </c>
    </row>
    <row r="39" spans="1:9" ht="13.5">
      <c r="A39" s="8"/>
      <c r="C39" s="17"/>
      <c r="D39" s="17"/>
      <c r="E39" s="17"/>
      <c r="F39" s="17"/>
      <c r="G39" s="17"/>
      <c r="H39" s="17"/>
      <c r="I39" s="17"/>
    </row>
    <row r="40" spans="1:9" ht="13.5">
      <c r="A40" s="8">
        <v>1</v>
      </c>
      <c r="B40" s="11" t="s">
        <v>173</v>
      </c>
      <c r="C40" s="15">
        <f>Consol_PL!B20</f>
        <v>-3412</v>
      </c>
      <c r="D40" s="16"/>
      <c r="E40" s="15">
        <f>Consol_PL!D20</f>
        <v>-947</v>
      </c>
      <c r="F40" s="17"/>
      <c r="G40" s="15">
        <f>Consol_PL!F20</f>
        <v>-3891</v>
      </c>
      <c r="H40" s="15"/>
      <c r="I40" s="15">
        <f>Consol_PL!H20</f>
        <v>-1857</v>
      </c>
    </row>
    <row r="41" spans="1:9" ht="13.5">
      <c r="A41" s="8"/>
      <c r="B41" s="11"/>
      <c r="C41" s="18"/>
      <c r="D41" s="19"/>
      <c r="E41" s="18"/>
      <c r="F41" s="10"/>
      <c r="G41" s="18"/>
      <c r="H41" s="18"/>
      <c r="I41" s="18"/>
    </row>
    <row r="42" spans="1:9" ht="13.5">
      <c r="A42" s="8">
        <v>2</v>
      </c>
      <c r="B42" s="12" t="s">
        <v>21</v>
      </c>
      <c r="C42" s="15">
        <f>G42-103</f>
        <v>108</v>
      </c>
      <c r="D42" s="19"/>
      <c r="E42" s="18">
        <v>92</v>
      </c>
      <c r="F42" s="10"/>
      <c r="G42" s="15">
        <f>-Consol_CF!D17</f>
        <v>211</v>
      </c>
      <c r="H42" s="18"/>
      <c r="I42" s="18">
        <f>-Consol_CF!F17</f>
        <v>189</v>
      </c>
    </row>
    <row r="43" spans="1:9" ht="13.5">
      <c r="A43" s="8"/>
      <c r="B43" s="11"/>
      <c r="C43" s="18"/>
      <c r="D43" s="19"/>
      <c r="E43" s="18"/>
      <c r="F43" s="10"/>
      <c r="G43" s="18"/>
      <c r="H43" s="18"/>
      <c r="I43" s="18"/>
    </row>
    <row r="44" spans="1:11" ht="13.5">
      <c r="A44" s="8">
        <v>3</v>
      </c>
      <c r="B44" s="12" t="s">
        <v>56</v>
      </c>
      <c r="C44" s="15">
        <f>G44+2047</f>
        <v>-2047</v>
      </c>
      <c r="D44" s="16"/>
      <c r="E44" s="10">
        <v>-2218</v>
      </c>
      <c r="F44" s="10"/>
      <c r="G44" s="15">
        <f>-Consol_CF!D16</f>
        <v>-4094</v>
      </c>
      <c r="H44" s="15"/>
      <c r="I44" s="15">
        <f>-Consol_CF!F16</f>
        <v>-4150</v>
      </c>
      <c r="K44" s="31"/>
    </row>
    <row r="45" spans="3:9" ht="12.75">
      <c r="C45" s="78"/>
      <c r="D45" s="78"/>
      <c r="E45" s="78"/>
      <c r="F45" s="78"/>
      <c r="G45" s="78"/>
      <c r="H45" s="78"/>
      <c r="I45" s="78"/>
    </row>
    <row r="46" ht="12.75"/>
    <row r="47" ht="13.5"/>
    <row r="48" ht="13.5">
      <c r="A48" s="28"/>
    </row>
    <row r="49" ht="13.5">
      <c r="A49" s="27"/>
    </row>
    <row r="50" ht="13.5">
      <c r="A50" s="27"/>
    </row>
  </sheetData>
  <sheetProtection/>
  <mergeCells count="4">
    <mergeCell ref="C29:E29"/>
    <mergeCell ref="G29:I29"/>
    <mergeCell ref="C30:E30"/>
    <mergeCell ref="G30:I30"/>
  </mergeCells>
  <printOptions horizontalCentered="1"/>
  <pageMargins left="0" right="0" top="0.78" bottom="0.5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zoomScalePageLayoutView="0" workbookViewId="0" topLeftCell="A31">
      <selection activeCell="A21" sqref="A21"/>
    </sheetView>
  </sheetViews>
  <sheetFormatPr defaultColWidth="9.140625" defaultRowHeight="12.75"/>
  <cols>
    <col min="1" max="1" width="29.421875" style="37" customWidth="1"/>
    <col min="2" max="2" width="14.28125" style="37" customWidth="1"/>
    <col min="3" max="3" width="1.421875" style="37" customWidth="1"/>
    <col min="4" max="4" width="13.421875" style="37" customWidth="1"/>
    <col min="5" max="5" width="1.421875" style="38" customWidth="1"/>
    <col min="6" max="6" width="13.421875" style="37" customWidth="1"/>
    <col min="7" max="7" width="1.8515625" style="38" customWidth="1"/>
    <col min="8" max="8" width="13.421875" style="37" customWidth="1"/>
    <col min="9" max="9" width="1.1484375" style="37" customWidth="1"/>
    <col min="10" max="16384" width="9.140625" style="37" customWidth="1"/>
  </cols>
  <sheetData>
    <row r="1" spans="1:3" ht="13.5">
      <c r="A1" s="36" t="str">
        <f>Summary!A1</f>
        <v>MITHRIL BERHAD</v>
      </c>
      <c r="B1" s="36"/>
      <c r="C1" s="36"/>
    </row>
    <row r="2" spans="1:3" ht="13.5">
      <c r="A2" s="7" t="str">
        <f>Summary!A2</f>
        <v>(Company No.: 577765-U)</v>
      </c>
      <c r="B2" s="7"/>
      <c r="C2" s="7"/>
    </row>
    <row r="4" spans="1:3" ht="13.5">
      <c r="A4" s="36" t="s">
        <v>83</v>
      </c>
      <c r="B4" s="36"/>
      <c r="C4" s="36"/>
    </row>
    <row r="5" spans="1:3" ht="13.5">
      <c r="A5" s="36" t="s">
        <v>159</v>
      </c>
      <c r="B5" s="36"/>
      <c r="C5" s="36"/>
    </row>
    <row r="6" spans="1:3" ht="13.5">
      <c r="A6" s="39"/>
      <c r="B6" s="39"/>
      <c r="C6" s="39"/>
    </row>
    <row r="7" spans="2:8" s="40" customFormat="1" ht="13.5">
      <c r="B7" s="84"/>
      <c r="C7" s="85"/>
      <c r="D7" s="84"/>
      <c r="E7" s="86"/>
      <c r="F7" s="87"/>
      <c r="G7" s="88"/>
      <c r="H7" s="84"/>
    </row>
    <row r="8" spans="2:8" s="40" customFormat="1" ht="13.5">
      <c r="B8" s="128" t="s">
        <v>36</v>
      </c>
      <c r="C8" s="130"/>
      <c r="D8" s="128" t="s">
        <v>37</v>
      </c>
      <c r="E8" s="131"/>
      <c r="F8" s="128" t="s">
        <v>165</v>
      </c>
      <c r="G8" s="130"/>
      <c r="H8" s="128" t="str">
        <f>F8</f>
        <v>6 Months</v>
      </c>
    </row>
    <row r="9" spans="2:8" s="40" customFormat="1" ht="13.5">
      <c r="B9" s="128" t="s">
        <v>38</v>
      </c>
      <c r="C9" s="130"/>
      <c r="D9" s="128" t="s">
        <v>38</v>
      </c>
      <c r="E9" s="131"/>
      <c r="F9" s="128" t="s">
        <v>39</v>
      </c>
      <c r="G9" s="130"/>
      <c r="H9" s="128" t="s">
        <v>39</v>
      </c>
    </row>
    <row r="10" spans="2:8" s="40" customFormat="1" ht="13.5">
      <c r="B10" s="130" t="str">
        <f>Summary!C15</f>
        <v>31.12.08</v>
      </c>
      <c r="C10" s="130"/>
      <c r="D10" s="130" t="str">
        <f>Summary!E15</f>
        <v>31.12.07</v>
      </c>
      <c r="E10" s="131"/>
      <c r="F10" s="130" t="str">
        <f>Summary!G15</f>
        <v>31.12.08</v>
      </c>
      <c r="G10" s="130"/>
      <c r="H10" s="130" t="str">
        <f>Summary!I15</f>
        <v>31.12.07</v>
      </c>
    </row>
    <row r="11" spans="2:8" s="40" customFormat="1" ht="20.25" customHeight="1">
      <c r="B11" s="132" t="s">
        <v>105</v>
      </c>
      <c r="C11" s="130"/>
      <c r="D11" s="132" t="s">
        <v>105</v>
      </c>
      <c r="E11" s="130"/>
      <c r="F11" s="132" t="s">
        <v>105</v>
      </c>
      <c r="G11" s="130"/>
      <c r="H11" s="132" t="s">
        <v>105</v>
      </c>
    </row>
    <row r="12" spans="4:8" ht="13.5">
      <c r="D12" s="42"/>
      <c r="E12" s="43"/>
      <c r="F12" s="42"/>
      <c r="G12" s="43"/>
      <c r="H12" s="42"/>
    </row>
    <row r="13" spans="1:8" ht="13.5">
      <c r="A13" s="40" t="s">
        <v>107</v>
      </c>
      <c r="B13" s="40">
        <f>F13-8255</f>
        <v>4980</v>
      </c>
      <c r="C13" s="40"/>
      <c r="D13" s="37">
        <v>10251</v>
      </c>
      <c r="F13" s="37">
        <v>13235</v>
      </c>
      <c r="H13" s="40">
        <v>20861</v>
      </c>
    </row>
    <row r="14" spans="1:8" ht="13.5">
      <c r="A14" s="40"/>
      <c r="B14" s="40"/>
      <c r="C14" s="40"/>
      <c r="F14" s="44"/>
      <c r="G14" s="45"/>
      <c r="H14" s="40"/>
    </row>
    <row r="15" spans="1:8" ht="13.5">
      <c r="A15" s="40" t="s">
        <v>76</v>
      </c>
      <c r="B15" s="40">
        <f>F15+8974</f>
        <v>-8945</v>
      </c>
      <c r="C15" s="40"/>
      <c r="D15" s="37">
        <v>-11429</v>
      </c>
      <c r="F15" s="37">
        <f>-8976-471-8472</f>
        <v>-17919</v>
      </c>
      <c r="H15" s="40">
        <v>-23144</v>
      </c>
    </row>
    <row r="16" spans="1:8" ht="13.5">
      <c r="A16" s="40"/>
      <c r="B16" s="40"/>
      <c r="C16" s="40"/>
      <c r="F16" s="44"/>
      <c r="G16" s="45"/>
      <c r="H16" s="40"/>
    </row>
    <row r="17" spans="1:8" ht="13.5">
      <c r="A17" s="40" t="s">
        <v>77</v>
      </c>
      <c r="B17" s="40">
        <f>+F17-240</f>
        <v>553</v>
      </c>
      <c r="C17" s="40"/>
      <c r="D17" s="37">
        <v>231</v>
      </c>
      <c r="F17" s="37">
        <f>582+211</f>
        <v>793</v>
      </c>
      <c r="H17" s="40">
        <v>426</v>
      </c>
    </row>
    <row r="18" spans="1:8" ht="13.5">
      <c r="A18" s="40"/>
      <c r="B18" s="103"/>
      <c r="C18" s="40"/>
      <c r="D18" s="46"/>
      <c r="F18" s="46"/>
      <c r="H18" s="46"/>
    </row>
    <row r="19" spans="1:3" ht="13.5">
      <c r="A19" s="40"/>
      <c r="B19" s="40"/>
      <c r="C19" s="40"/>
    </row>
    <row r="20" spans="1:8" ht="13.5">
      <c r="A20" s="40" t="s">
        <v>173</v>
      </c>
      <c r="B20" s="47">
        <f>B13+B15+B17</f>
        <v>-3412</v>
      </c>
      <c r="C20" s="40"/>
      <c r="D20" s="37">
        <f>SUM(D13:D17)</f>
        <v>-947</v>
      </c>
      <c r="F20" s="47">
        <f>F13+F15+F17</f>
        <v>-3891</v>
      </c>
      <c r="G20" s="48"/>
      <c r="H20" s="37">
        <f>SUM(H13:H17)</f>
        <v>-1857</v>
      </c>
    </row>
    <row r="21" spans="6:7" ht="13.5">
      <c r="F21" s="44"/>
      <c r="G21" s="45"/>
    </row>
    <row r="22" spans="1:8" ht="13.5">
      <c r="A22" s="40" t="s">
        <v>78</v>
      </c>
      <c r="B22" s="40">
        <f>F22+2047</f>
        <v>-2047</v>
      </c>
      <c r="C22" s="40"/>
      <c r="D22" s="37">
        <v>-2218</v>
      </c>
      <c r="F22" s="37">
        <v>-4094</v>
      </c>
      <c r="H22" s="37">
        <v>-4150</v>
      </c>
    </row>
    <row r="23" spans="1:8" ht="13.5">
      <c r="A23" s="40"/>
      <c r="B23" s="103"/>
      <c r="C23" s="40"/>
      <c r="D23" s="46"/>
      <c r="F23" s="46"/>
      <c r="H23" s="46"/>
    </row>
    <row r="24" spans="1:3" ht="13.5">
      <c r="A24" s="40"/>
      <c r="B24" s="40"/>
      <c r="C24" s="40"/>
    </row>
    <row r="25" spans="1:8" ht="13.5">
      <c r="A25" s="40" t="s">
        <v>57</v>
      </c>
      <c r="B25" s="47">
        <f>B20+B22</f>
        <v>-5459</v>
      </c>
      <c r="C25" s="40"/>
      <c r="D25" s="37">
        <f>SUM(D20:D22)</f>
        <v>-3165</v>
      </c>
      <c r="F25" s="47">
        <f>F20+F22</f>
        <v>-7985</v>
      </c>
      <c r="G25" s="48"/>
      <c r="H25" s="37">
        <f>SUM(H20:H22)</f>
        <v>-6007</v>
      </c>
    </row>
    <row r="26" spans="1:7" ht="13.5">
      <c r="A26" s="40"/>
      <c r="B26" s="40"/>
      <c r="C26" s="40"/>
      <c r="F26" s="47"/>
      <c r="G26" s="48"/>
    </row>
    <row r="27" spans="1:8" ht="13.5">
      <c r="A27" s="40" t="s">
        <v>120</v>
      </c>
      <c r="B27" s="40">
        <f>F27+142</f>
        <v>-143</v>
      </c>
      <c r="C27" s="40"/>
      <c r="D27" s="37">
        <v>-137</v>
      </c>
      <c r="F27" s="37">
        <v>-285</v>
      </c>
      <c r="H27" s="37">
        <v>-274</v>
      </c>
    </row>
    <row r="28" spans="2:8" ht="13.5">
      <c r="B28" s="46"/>
      <c r="D28" s="46"/>
      <c r="F28" s="49"/>
      <c r="G28" s="48"/>
      <c r="H28" s="46"/>
    </row>
    <row r="29" spans="6:7" ht="13.5">
      <c r="F29" s="47"/>
      <c r="G29" s="48"/>
    </row>
    <row r="30" spans="1:8" ht="13.5">
      <c r="A30" s="40" t="s">
        <v>59</v>
      </c>
      <c r="B30" s="37">
        <f>SUM(B25:B27)</f>
        <v>-5602</v>
      </c>
      <c r="C30" s="40"/>
      <c r="D30" s="37">
        <f>SUM(D25:D27)</f>
        <v>-3302</v>
      </c>
      <c r="F30" s="47">
        <f>F25+F27</f>
        <v>-8270</v>
      </c>
      <c r="G30" s="48"/>
      <c r="H30" s="37">
        <f>SUM(H25:H27)</f>
        <v>-6281</v>
      </c>
    </row>
    <row r="31" spans="1:7" ht="13.5">
      <c r="A31" s="40"/>
      <c r="B31" s="40"/>
      <c r="C31" s="40"/>
      <c r="F31" s="47"/>
      <c r="G31" s="48"/>
    </row>
    <row r="32" spans="1:8" ht="13.5">
      <c r="A32" s="40" t="s">
        <v>79</v>
      </c>
      <c r="B32" s="40">
        <v>0</v>
      </c>
      <c r="C32" s="40"/>
      <c r="D32" s="37">
        <v>0</v>
      </c>
      <c r="F32" s="47">
        <v>0</v>
      </c>
      <c r="G32" s="48"/>
      <c r="H32" s="37">
        <v>0</v>
      </c>
    </row>
    <row r="33" spans="1:8" ht="13.5">
      <c r="A33" s="40"/>
      <c r="B33" s="103"/>
      <c r="C33" s="40"/>
      <c r="D33" s="46"/>
      <c r="F33" s="49"/>
      <c r="G33" s="48"/>
      <c r="H33" s="46"/>
    </row>
    <row r="34" spans="1:7" ht="13.5">
      <c r="A34" s="40"/>
      <c r="B34" s="40"/>
      <c r="C34" s="40"/>
      <c r="F34" s="47"/>
      <c r="G34" s="48"/>
    </row>
    <row r="35" spans="1:8" ht="14.25" thickBot="1">
      <c r="A35" s="40" t="s">
        <v>54</v>
      </c>
      <c r="B35" s="51">
        <f>B30</f>
        <v>-5602</v>
      </c>
      <c r="C35" s="40"/>
      <c r="D35" s="50">
        <f>SUM(D30:D32)</f>
        <v>-3302</v>
      </c>
      <c r="F35" s="51">
        <f>F30</f>
        <v>-8270</v>
      </c>
      <c r="G35" s="48"/>
      <c r="H35" s="50">
        <f>SUM(H30:H32)</f>
        <v>-6281</v>
      </c>
    </row>
    <row r="36" spans="4:8" ht="14.25" thickTop="1">
      <c r="D36" s="38"/>
      <c r="F36" s="45"/>
      <c r="G36" s="45"/>
      <c r="H36" s="38"/>
    </row>
    <row r="37" spans="1:7" ht="13.5">
      <c r="A37" s="37" t="s">
        <v>129</v>
      </c>
      <c r="F37" s="44"/>
      <c r="G37" s="45"/>
    </row>
    <row r="38" spans="1:8" ht="13.5">
      <c r="A38" s="111" t="s">
        <v>130</v>
      </c>
      <c r="B38" s="104">
        <f>B30/109976*100</f>
        <v>-5.0938386557066995</v>
      </c>
      <c r="C38" s="40"/>
      <c r="D38" s="52">
        <f>D35/109976*100</f>
        <v>-3.0024732668945955</v>
      </c>
      <c r="E38" s="52"/>
      <c r="F38" s="53">
        <f>F30/109976*100</f>
        <v>-7.51982250672874</v>
      </c>
      <c r="G38" s="53"/>
      <c r="H38" s="52">
        <f>H35/109976*100</f>
        <v>-5.7112460900560125</v>
      </c>
    </row>
    <row r="39" spans="1:8" ht="13.5">
      <c r="A39" s="111" t="s">
        <v>131</v>
      </c>
      <c r="B39" s="54" t="s">
        <v>109</v>
      </c>
      <c r="C39" s="40"/>
      <c r="D39" s="54" t="s">
        <v>109</v>
      </c>
      <c r="E39" s="54"/>
      <c r="F39" s="53" t="s">
        <v>109</v>
      </c>
      <c r="G39" s="53"/>
      <c r="H39" s="54" t="s">
        <v>109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>
      <c r="A54" s="37" t="s">
        <v>90</v>
      </c>
    </row>
    <row r="55" ht="13.5">
      <c r="A55" s="37" t="s">
        <v>134</v>
      </c>
    </row>
  </sheetData>
  <sheetProtection/>
  <printOptions horizontalCentered="1"/>
  <pageMargins left="0.45" right="0.2" top="0.65" bottom="0.6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SheetLayoutView="100" zoomScalePageLayoutView="0" workbookViewId="0" topLeftCell="A37">
      <selection activeCell="B61" sqref="B61"/>
    </sheetView>
  </sheetViews>
  <sheetFormatPr defaultColWidth="9.140625" defaultRowHeight="12.75"/>
  <cols>
    <col min="1" max="1" width="51.28125" style="40" customWidth="1"/>
    <col min="2" max="2" width="14.28125" style="113" bestFit="1" customWidth="1"/>
    <col min="3" max="3" width="1.7109375" style="113" customWidth="1"/>
    <col min="4" max="4" width="14.00390625" style="113" customWidth="1"/>
    <col min="5" max="5" width="6.28125" style="40" customWidth="1"/>
    <col min="6" max="6" width="11.421875" style="40" customWidth="1"/>
    <col min="7" max="7" width="12.421875" style="40" bestFit="1" customWidth="1"/>
    <col min="8" max="12" width="9.7109375" style="40" customWidth="1"/>
    <col min="13" max="16384" width="9.140625" style="40" customWidth="1"/>
  </cols>
  <sheetData>
    <row r="1" ht="13.5">
      <c r="A1" s="116" t="str">
        <f>Summary!A1</f>
        <v>MITHRIL BERHAD</v>
      </c>
    </row>
    <row r="2" ht="13.5">
      <c r="A2" s="117" t="str">
        <f>Consol_PL!A2</f>
        <v>(Company No.: 577765-U)</v>
      </c>
    </row>
    <row r="4" ht="13.5">
      <c r="A4" s="116" t="s">
        <v>110</v>
      </c>
    </row>
    <row r="5" ht="13.5">
      <c r="A5" s="116" t="s">
        <v>160</v>
      </c>
    </row>
    <row r="6" spans="2:4" ht="13.5">
      <c r="B6" s="82" t="s">
        <v>111</v>
      </c>
      <c r="C6" s="82"/>
      <c r="D6" s="82" t="s">
        <v>111</v>
      </c>
    </row>
    <row r="7" spans="2:4" ht="13.5">
      <c r="B7" s="105" t="s">
        <v>157</v>
      </c>
      <c r="C7" s="82"/>
      <c r="D7" s="105" t="s">
        <v>132</v>
      </c>
    </row>
    <row r="8" spans="2:4" ht="13.5">
      <c r="B8" s="82" t="s">
        <v>31</v>
      </c>
      <c r="C8" s="82"/>
      <c r="D8" s="82" t="s">
        <v>32</v>
      </c>
    </row>
    <row r="9" spans="2:4" s="107" customFormat="1" ht="15">
      <c r="B9" s="118" t="s">
        <v>105</v>
      </c>
      <c r="C9" s="83"/>
      <c r="D9" s="118" t="s">
        <v>105</v>
      </c>
    </row>
    <row r="10" spans="1:4" s="107" customFormat="1" ht="15">
      <c r="A10" s="119" t="s">
        <v>43</v>
      </c>
      <c r="B10" s="55"/>
      <c r="C10" s="41"/>
      <c r="D10" s="55"/>
    </row>
    <row r="11" ht="13.5">
      <c r="A11" s="116" t="s">
        <v>80</v>
      </c>
    </row>
    <row r="12" spans="1:4" ht="13.5">
      <c r="A12" s="40" t="s">
        <v>112</v>
      </c>
      <c r="B12" s="113">
        <v>29160</v>
      </c>
      <c r="D12" s="113">
        <f>37336+1</f>
        <v>37337</v>
      </c>
    </row>
    <row r="13" spans="1:4" ht="13.5">
      <c r="A13" s="40" t="s">
        <v>91</v>
      </c>
      <c r="B13" s="113">
        <v>2507</v>
      </c>
      <c r="D13" s="113">
        <v>2599</v>
      </c>
    </row>
    <row r="14" spans="1:4" ht="13.5">
      <c r="A14" s="40" t="s">
        <v>30</v>
      </c>
      <c r="B14" s="113">
        <v>100000</v>
      </c>
      <c r="D14" s="113">
        <v>100000</v>
      </c>
    </row>
    <row r="15" spans="1:4" ht="13.5">
      <c r="A15" s="40" t="s">
        <v>22</v>
      </c>
      <c r="B15" s="120">
        <v>15733</v>
      </c>
      <c r="D15" s="120">
        <v>15733</v>
      </c>
    </row>
    <row r="16" spans="2:4" ht="13.5">
      <c r="B16" s="121">
        <f>SUM(B12:B15)</f>
        <v>147400</v>
      </c>
      <c r="D16" s="121">
        <f>SUM(D12:D15)</f>
        <v>155669</v>
      </c>
    </row>
    <row r="17" ht="13.5">
      <c r="A17" s="116" t="s">
        <v>113</v>
      </c>
    </row>
    <row r="18" spans="1:4" ht="13.5">
      <c r="A18" s="40" t="s">
        <v>51</v>
      </c>
      <c r="B18" s="113">
        <v>0</v>
      </c>
      <c r="D18" s="113">
        <v>2310</v>
      </c>
    </row>
    <row r="19" spans="1:4" ht="13.5">
      <c r="A19" s="40" t="s">
        <v>114</v>
      </c>
      <c r="B19" s="113">
        <v>10994</v>
      </c>
      <c r="D19" s="113">
        <v>8498</v>
      </c>
    </row>
    <row r="20" spans="1:4" ht="13.5">
      <c r="A20" s="40" t="s">
        <v>115</v>
      </c>
      <c r="B20" s="113">
        <f>3722+2350+1</f>
        <v>6073</v>
      </c>
      <c r="D20" s="113">
        <v>14241</v>
      </c>
    </row>
    <row r="21" spans="1:4" ht="13.5">
      <c r="A21" s="40" t="s">
        <v>140</v>
      </c>
      <c r="B21" s="113">
        <v>0</v>
      </c>
      <c r="D21" s="113">
        <v>275</v>
      </c>
    </row>
    <row r="22" spans="1:4" ht="13.5">
      <c r="A22" s="40" t="s">
        <v>116</v>
      </c>
      <c r="B22" s="120">
        <f>15373</f>
        <v>15373</v>
      </c>
      <c r="D22" s="120">
        <v>13660</v>
      </c>
    </row>
    <row r="23" spans="2:4" ht="13.5">
      <c r="B23" s="121">
        <f>SUM(B18:B22)</f>
        <v>32440</v>
      </c>
      <c r="D23" s="121">
        <f>SUM(D18:D22)</f>
        <v>38984</v>
      </c>
    </row>
    <row r="24" spans="1:4" ht="14.25" thickBot="1">
      <c r="A24" s="116" t="s">
        <v>44</v>
      </c>
      <c r="B24" s="122">
        <f>B16+B23</f>
        <v>179840</v>
      </c>
      <c r="D24" s="122">
        <f>D16+D23</f>
        <v>194653</v>
      </c>
    </row>
    <row r="26" ht="13.5">
      <c r="A26" s="116" t="s">
        <v>45</v>
      </c>
    </row>
    <row r="27" ht="13.5">
      <c r="A27" s="116" t="s">
        <v>46</v>
      </c>
    </row>
    <row r="28" spans="1:4" ht="13.5">
      <c r="A28" s="40" t="s">
        <v>121</v>
      </c>
      <c r="B28" s="113">
        <v>109976</v>
      </c>
      <c r="D28" s="113">
        <v>109976</v>
      </c>
    </row>
    <row r="29" spans="1:4" ht="13.5">
      <c r="A29" s="40" t="s">
        <v>92</v>
      </c>
      <c r="B29" s="113">
        <v>80339</v>
      </c>
      <c r="D29" s="113">
        <v>80339</v>
      </c>
    </row>
    <row r="30" spans="1:4" ht="13.5">
      <c r="A30" s="40" t="s">
        <v>93</v>
      </c>
      <c r="B30" s="113">
        <v>3730</v>
      </c>
      <c r="D30" s="113">
        <v>3895</v>
      </c>
    </row>
    <row r="31" ht="13.5">
      <c r="A31" s="40" t="s">
        <v>141</v>
      </c>
    </row>
    <row r="32" spans="1:4" ht="13.5">
      <c r="A32" s="40" t="s">
        <v>142</v>
      </c>
      <c r="B32" s="113">
        <v>0</v>
      </c>
      <c r="D32" s="113">
        <v>962</v>
      </c>
    </row>
    <row r="33" spans="1:4" ht="13.5">
      <c r="A33" s="40" t="s">
        <v>122</v>
      </c>
      <c r="B33" s="113">
        <v>10519</v>
      </c>
      <c r="D33" s="113">
        <v>10519</v>
      </c>
    </row>
    <row r="34" spans="1:4" ht="13.5">
      <c r="A34" s="40" t="s">
        <v>23</v>
      </c>
      <c r="B34" s="113">
        <v>46031</v>
      </c>
      <c r="D34" s="113">
        <v>46031</v>
      </c>
    </row>
    <row r="35" spans="1:4" ht="13.5">
      <c r="A35" s="40" t="s">
        <v>24</v>
      </c>
      <c r="B35" s="113">
        <v>12206</v>
      </c>
      <c r="D35" s="113">
        <v>12206</v>
      </c>
    </row>
    <row r="36" spans="1:4" ht="13.5">
      <c r="A36" s="40" t="s">
        <v>124</v>
      </c>
      <c r="B36" s="120">
        <v>-213827</v>
      </c>
      <c r="D36" s="120">
        <v>-206519</v>
      </c>
    </row>
    <row r="37" spans="1:4" ht="13.5">
      <c r="A37" s="116" t="s">
        <v>47</v>
      </c>
      <c r="B37" s="121">
        <f>SUM(B28:B36)</f>
        <v>48974</v>
      </c>
      <c r="D37" s="121">
        <f>SUM(D28:D36)</f>
        <v>57409</v>
      </c>
    </row>
    <row r="39" ht="13.5">
      <c r="A39" s="116" t="s">
        <v>48</v>
      </c>
    </row>
    <row r="40" spans="1:4" ht="13.5">
      <c r="A40" s="40" t="s">
        <v>123</v>
      </c>
      <c r="B40" s="113">
        <f>70327-B41</f>
        <v>19541</v>
      </c>
      <c r="D40" s="113">
        <f>70748-D41</f>
        <v>21055</v>
      </c>
    </row>
    <row r="41" spans="1:4" ht="13.5">
      <c r="A41" s="40" t="s">
        <v>27</v>
      </c>
      <c r="B41" s="113">
        <v>50786</v>
      </c>
      <c r="D41" s="113">
        <v>49693</v>
      </c>
    </row>
    <row r="42" spans="1:4" ht="13.5">
      <c r="A42" s="40" t="s">
        <v>81</v>
      </c>
      <c r="B42" s="113">
        <v>1510</v>
      </c>
      <c r="D42" s="113">
        <v>1225</v>
      </c>
    </row>
    <row r="43" spans="2:4" ht="13.5">
      <c r="B43" s="121">
        <f>SUM(B40:B42)</f>
        <v>71837</v>
      </c>
      <c r="D43" s="121">
        <f>SUM(D40:D42)</f>
        <v>71973</v>
      </c>
    </row>
    <row r="45" ht="13.5">
      <c r="A45" s="116" t="s">
        <v>117</v>
      </c>
    </row>
    <row r="46" spans="1:4" ht="13.5">
      <c r="A46" s="40" t="s">
        <v>119</v>
      </c>
      <c r="B46" s="113">
        <f>37831-B47-B48</f>
        <v>36450</v>
      </c>
      <c r="D46" s="113">
        <v>34527</v>
      </c>
    </row>
    <row r="47" spans="1:4" ht="13.5">
      <c r="A47" s="40" t="s">
        <v>25</v>
      </c>
      <c r="B47" s="113">
        <v>131</v>
      </c>
      <c r="D47" s="113">
        <v>364</v>
      </c>
    </row>
    <row r="48" spans="1:4" ht="13.5">
      <c r="A48" s="40" t="s">
        <v>26</v>
      </c>
      <c r="B48" s="113">
        <v>1250</v>
      </c>
      <c r="D48" s="113">
        <v>3482</v>
      </c>
    </row>
    <row r="49" spans="1:4" ht="13.5">
      <c r="A49" s="40" t="s">
        <v>118</v>
      </c>
      <c r="B49" s="113">
        <f>716+18956</f>
        <v>19672</v>
      </c>
      <c r="D49" s="113">
        <v>25286</v>
      </c>
    </row>
    <row r="50" spans="1:4" ht="13.5">
      <c r="A50" s="40" t="s">
        <v>120</v>
      </c>
      <c r="B50" s="113">
        <v>1526</v>
      </c>
      <c r="D50" s="113">
        <v>1612</v>
      </c>
    </row>
    <row r="51" spans="2:4" ht="13.5">
      <c r="B51" s="121">
        <f>SUM(B46:B50)</f>
        <v>59029</v>
      </c>
      <c r="D51" s="121">
        <f>SUM(D46:D50)</f>
        <v>65271</v>
      </c>
    </row>
    <row r="52" spans="1:4" ht="13.5">
      <c r="A52" s="116" t="s">
        <v>49</v>
      </c>
      <c r="B52" s="121">
        <f>B43+B51</f>
        <v>130866</v>
      </c>
      <c r="D52" s="121">
        <f>D43+D51</f>
        <v>137244</v>
      </c>
    </row>
    <row r="53" spans="1:4" ht="14.25" thickBot="1">
      <c r="A53" s="116" t="s">
        <v>50</v>
      </c>
      <c r="B53" s="122">
        <f>B37+B52</f>
        <v>179840</v>
      </c>
      <c r="D53" s="122">
        <f>D37+D52</f>
        <v>194653</v>
      </c>
    </row>
    <row r="55" ht="13.5">
      <c r="A55" s="40" t="s">
        <v>94</v>
      </c>
    </row>
    <row r="56" ht="13.5">
      <c r="A56" s="40" t="s">
        <v>134</v>
      </c>
    </row>
    <row r="60" spans="2:4" ht="13.5">
      <c r="B60" s="113">
        <f>B24-B53</f>
        <v>0</v>
      </c>
      <c r="C60" s="113">
        <f>C24-C53</f>
        <v>0</v>
      </c>
      <c r="D60" s="113">
        <f>D24-D53</f>
        <v>0</v>
      </c>
    </row>
  </sheetData>
  <sheetProtection/>
  <printOptions horizontalCentered="1"/>
  <pageMargins left="0.68" right="0.39" top="0.67" bottom="0.49" header="0.5" footer="0.39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view="pageBreakPreview" zoomScaleSheetLayoutView="100" zoomScalePageLayoutView="0" workbookViewId="0" topLeftCell="A36">
      <selection activeCell="D65" sqref="D65"/>
    </sheetView>
  </sheetViews>
  <sheetFormatPr defaultColWidth="9.140625" defaultRowHeight="12.75"/>
  <cols>
    <col min="1" max="1" width="3.28125" style="40" customWidth="1"/>
    <col min="2" max="2" width="3.421875" style="40" customWidth="1"/>
    <col min="3" max="3" width="51.140625" style="40" customWidth="1"/>
    <col min="4" max="4" width="14.28125" style="113" customWidth="1"/>
    <col min="5" max="5" width="3.140625" style="113" customWidth="1"/>
    <col min="6" max="6" width="14.28125" style="113" customWidth="1"/>
    <col min="7" max="7" width="7.421875" style="40" customWidth="1"/>
    <col min="8" max="8" width="10.28125" style="40" bestFit="1" customWidth="1"/>
    <col min="9" max="16384" width="9.140625" style="40" customWidth="1"/>
  </cols>
  <sheetData>
    <row r="1" spans="1:3" ht="13.5">
      <c r="A1" s="116" t="str">
        <f>Summary!A1</f>
        <v>MITHRIL BERHAD</v>
      </c>
      <c r="B1" s="116"/>
      <c r="C1" s="116"/>
    </row>
    <row r="2" spans="1:3" ht="13.5">
      <c r="A2" s="117" t="str">
        <f>Summary!A2</f>
        <v>(Company No.: 577765-U)</v>
      </c>
      <c r="B2" s="116"/>
      <c r="C2" s="116"/>
    </row>
    <row r="3" ht="7.5" customHeight="1"/>
    <row r="4" spans="1:3" ht="13.5">
      <c r="A4" s="116" t="s">
        <v>87</v>
      </c>
      <c r="B4" s="116"/>
      <c r="C4" s="116"/>
    </row>
    <row r="5" spans="1:3" ht="13.5">
      <c r="A5" s="116" t="s">
        <v>161</v>
      </c>
      <c r="B5" s="116"/>
      <c r="C5" s="116"/>
    </row>
    <row r="6" spans="1:3" ht="13.5">
      <c r="A6" s="116"/>
      <c r="B6" s="116"/>
      <c r="C6" s="116"/>
    </row>
    <row r="7" spans="4:6" ht="13.5">
      <c r="D7" s="128" t="s">
        <v>162</v>
      </c>
      <c r="E7" s="81"/>
      <c r="F7" s="128" t="str">
        <f>D7</f>
        <v>6 Months Ended</v>
      </c>
    </row>
    <row r="8" spans="4:6" ht="13.5">
      <c r="D8" s="128" t="s">
        <v>157</v>
      </c>
      <c r="E8" s="81"/>
      <c r="F8" s="128" t="s">
        <v>158</v>
      </c>
    </row>
    <row r="9" spans="4:6" ht="15">
      <c r="D9" s="129" t="s">
        <v>105</v>
      </c>
      <c r="E9" s="81"/>
      <c r="F9" s="129" t="s">
        <v>105</v>
      </c>
    </row>
    <row r="10" spans="1:3" ht="13.5">
      <c r="A10" s="116" t="s">
        <v>9</v>
      </c>
      <c r="B10" s="116"/>
      <c r="C10" s="116"/>
    </row>
    <row r="11" ht="6.75" customHeight="1"/>
    <row r="12" spans="2:6" s="107" customFormat="1" ht="13.5">
      <c r="B12" s="107" t="s">
        <v>57</v>
      </c>
      <c r="D12" s="114">
        <f>Consol_PL!F25</f>
        <v>-7985</v>
      </c>
      <c r="E12" s="114"/>
      <c r="F12" s="114">
        <v>-6007</v>
      </c>
    </row>
    <row r="13" spans="2:6" s="107" customFormat="1" ht="13.5">
      <c r="B13" s="107" t="s">
        <v>74</v>
      </c>
      <c r="D13" s="114"/>
      <c r="E13" s="114"/>
      <c r="F13" s="114"/>
    </row>
    <row r="14" spans="3:6" s="107" customFormat="1" ht="13.5">
      <c r="C14" s="107" t="s">
        <v>52</v>
      </c>
      <c r="D14" s="114">
        <v>1929</v>
      </c>
      <c r="E14" s="114"/>
      <c r="F14" s="114">
        <v>2611</v>
      </c>
    </row>
    <row r="15" spans="3:6" s="107" customFormat="1" ht="13.5">
      <c r="C15" s="107" t="s">
        <v>53</v>
      </c>
      <c r="D15" s="114">
        <v>92</v>
      </c>
      <c r="E15" s="114"/>
      <c r="F15" s="114">
        <v>131</v>
      </c>
    </row>
    <row r="16" spans="3:6" s="107" customFormat="1" ht="13.5">
      <c r="C16" s="107" t="s">
        <v>60</v>
      </c>
      <c r="D16" s="114">
        <v>4094</v>
      </c>
      <c r="E16" s="114"/>
      <c r="F16" s="114">
        <v>4150</v>
      </c>
    </row>
    <row r="17" spans="3:6" s="107" customFormat="1" ht="13.5">
      <c r="C17" s="107" t="s">
        <v>10</v>
      </c>
      <c r="D17" s="114">
        <v>-211</v>
      </c>
      <c r="E17" s="114"/>
      <c r="F17" s="114">
        <v>-189</v>
      </c>
    </row>
    <row r="18" spans="3:6" s="107" customFormat="1" ht="13.5">
      <c r="C18" s="107" t="s">
        <v>1</v>
      </c>
      <c r="D18" s="114">
        <v>-23</v>
      </c>
      <c r="E18" s="114"/>
      <c r="F18" s="114">
        <v>-7</v>
      </c>
    </row>
    <row r="19" spans="3:6" s="107" customFormat="1" ht="13.5">
      <c r="C19" s="107" t="s">
        <v>143</v>
      </c>
      <c r="D19" s="114">
        <v>-7</v>
      </c>
      <c r="E19" s="114"/>
      <c r="F19" s="114">
        <v>-17</v>
      </c>
    </row>
    <row r="20" spans="3:6" s="107" customFormat="1" ht="13.5">
      <c r="C20" s="107" t="s">
        <v>168</v>
      </c>
      <c r="D20" s="114">
        <v>0</v>
      </c>
      <c r="E20" s="114"/>
      <c r="F20" s="114">
        <v>-3</v>
      </c>
    </row>
    <row r="21" spans="3:6" s="107" customFormat="1" ht="13.5">
      <c r="C21" s="107" t="s">
        <v>174</v>
      </c>
      <c r="D21" s="114">
        <v>3768</v>
      </c>
      <c r="E21" s="114"/>
      <c r="F21" s="114">
        <v>0</v>
      </c>
    </row>
    <row r="22" spans="3:6" s="107" customFormat="1" ht="13.5">
      <c r="C22" s="107" t="s">
        <v>144</v>
      </c>
      <c r="D22" s="114">
        <v>842</v>
      </c>
      <c r="E22" s="114"/>
      <c r="F22" s="114">
        <v>0</v>
      </c>
    </row>
    <row r="23" spans="3:6" s="107" customFormat="1" ht="13.5">
      <c r="C23" s="107" t="s">
        <v>147</v>
      </c>
      <c r="D23" s="120">
        <v>-144</v>
      </c>
      <c r="E23" s="114"/>
      <c r="F23" s="120">
        <v>0</v>
      </c>
    </row>
    <row r="24" spans="2:6" s="107" customFormat="1" ht="13.5">
      <c r="B24" s="123" t="s">
        <v>40</v>
      </c>
      <c r="D24" s="114">
        <f>SUM(D12:D23)</f>
        <v>2355</v>
      </c>
      <c r="E24" s="114"/>
      <c r="F24" s="114">
        <f>SUM(F12:F23)</f>
        <v>669</v>
      </c>
    </row>
    <row r="25" spans="4:6" s="107" customFormat="1" ht="7.5" customHeight="1">
      <c r="D25" s="114"/>
      <c r="E25" s="114"/>
      <c r="F25" s="114"/>
    </row>
    <row r="26" spans="2:6" s="107" customFormat="1" ht="13.5">
      <c r="B26" s="107" t="s">
        <v>11</v>
      </c>
      <c r="D26" s="114"/>
      <c r="E26" s="114"/>
      <c r="F26" s="114"/>
    </row>
    <row r="27" spans="3:6" s="107" customFormat="1" ht="13.5">
      <c r="C27" s="124" t="s">
        <v>146</v>
      </c>
      <c r="D27" s="114">
        <v>-2352</v>
      </c>
      <c r="E27" s="114"/>
      <c r="F27" s="114">
        <v>428</v>
      </c>
    </row>
    <row r="28" spans="3:6" s="107" customFormat="1" ht="13.5">
      <c r="C28" s="124" t="s">
        <v>145</v>
      </c>
      <c r="D28" s="114">
        <v>6954</v>
      </c>
      <c r="E28" s="114"/>
      <c r="F28" s="114">
        <v>-2208</v>
      </c>
    </row>
    <row r="29" spans="3:6" s="107" customFormat="1" ht="13.5">
      <c r="C29" s="124" t="s">
        <v>170</v>
      </c>
      <c r="D29" s="114">
        <v>-3831</v>
      </c>
      <c r="E29" s="114"/>
      <c r="F29" s="114">
        <v>1089</v>
      </c>
    </row>
    <row r="30" spans="3:6" s="107" customFormat="1" ht="13.5">
      <c r="C30" s="104" t="s">
        <v>41</v>
      </c>
      <c r="D30" s="114">
        <v>-63</v>
      </c>
      <c r="E30" s="114"/>
      <c r="F30" s="114">
        <v>-411</v>
      </c>
    </row>
    <row r="31" spans="2:6" s="107" customFormat="1" ht="13.5">
      <c r="B31" s="107" t="s">
        <v>125</v>
      </c>
      <c r="D31" s="125">
        <f>SUM(D24:D30)</f>
        <v>3063</v>
      </c>
      <c r="E31" s="114"/>
      <c r="F31" s="125">
        <f>SUM(F24:F30)</f>
        <v>-433</v>
      </c>
    </row>
    <row r="32" spans="3:6" s="107" customFormat="1" ht="13.5">
      <c r="C32" s="107" t="s">
        <v>3</v>
      </c>
      <c r="D32" s="114">
        <v>189</v>
      </c>
      <c r="E32" s="114"/>
      <c r="F32" s="114">
        <v>-304</v>
      </c>
    </row>
    <row r="33" spans="2:6" s="107" customFormat="1" ht="13.5">
      <c r="B33" s="107" t="s">
        <v>148</v>
      </c>
      <c r="D33" s="121">
        <f>SUM(D31:D32)</f>
        <v>3252</v>
      </c>
      <c r="E33" s="114"/>
      <c r="F33" s="121">
        <f>SUM(F31:F32)</f>
        <v>-737</v>
      </c>
    </row>
    <row r="34" spans="1:6" s="107" customFormat="1" ht="7.5" customHeight="1">
      <c r="A34" s="119"/>
      <c r="B34" s="119"/>
      <c r="C34" s="119"/>
      <c r="D34" s="114"/>
      <c r="E34" s="114"/>
      <c r="F34" s="114"/>
    </row>
    <row r="35" spans="1:6" s="107" customFormat="1" ht="13.5">
      <c r="A35" s="119" t="s">
        <v>12</v>
      </c>
      <c r="B35" s="119"/>
      <c r="C35" s="119"/>
      <c r="D35" s="114"/>
      <c r="E35" s="114"/>
      <c r="F35" s="114"/>
    </row>
    <row r="36" spans="1:6" s="107" customFormat="1" ht="6.75" customHeight="1">
      <c r="A36" s="119"/>
      <c r="B36" s="119"/>
      <c r="C36" s="119"/>
      <c r="D36" s="114"/>
      <c r="E36" s="114"/>
      <c r="F36" s="114"/>
    </row>
    <row r="37" spans="2:6" s="107" customFormat="1" ht="13.5">
      <c r="B37" s="107" t="s">
        <v>13</v>
      </c>
      <c r="D37" s="114">
        <v>-262</v>
      </c>
      <c r="E37" s="114"/>
      <c r="F37" s="114">
        <v>-848</v>
      </c>
    </row>
    <row r="38" spans="2:6" s="107" customFormat="1" ht="13.5">
      <c r="B38" s="107" t="s">
        <v>42</v>
      </c>
      <c r="D38" s="114">
        <v>28</v>
      </c>
      <c r="E38" s="114"/>
      <c r="F38" s="114">
        <v>74</v>
      </c>
    </row>
    <row r="39" spans="2:6" s="107" customFormat="1" ht="13.5">
      <c r="B39" s="107" t="s">
        <v>153</v>
      </c>
      <c r="D39" s="114">
        <v>-3</v>
      </c>
      <c r="E39" s="114"/>
      <c r="F39" s="114">
        <v>6</v>
      </c>
    </row>
    <row r="40" spans="2:6" s="107" customFormat="1" ht="13.5">
      <c r="B40" s="107" t="s">
        <v>14</v>
      </c>
      <c r="D40" s="114">
        <v>211</v>
      </c>
      <c r="E40" s="114"/>
      <c r="F40" s="114">
        <v>189</v>
      </c>
    </row>
    <row r="41" spans="2:6" s="107" customFormat="1" ht="13.5">
      <c r="B41" s="107" t="s">
        <v>171</v>
      </c>
      <c r="D41" s="121">
        <f>SUM(D37:D40)</f>
        <v>-26</v>
      </c>
      <c r="E41" s="114"/>
      <c r="F41" s="121">
        <f>SUM(F37:F40)</f>
        <v>-579</v>
      </c>
    </row>
    <row r="42" spans="4:6" s="107" customFormat="1" ht="6.75" customHeight="1">
      <c r="D42" s="114"/>
      <c r="E42" s="114"/>
      <c r="F42" s="114"/>
    </row>
    <row r="43" spans="1:6" s="107" customFormat="1" ht="13.5">
      <c r="A43" s="119" t="s">
        <v>15</v>
      </c>
      <c r="B43" s="119"/>
      <c r="C43" s="119"/>
      <c r="D43" s="114"/>
      <c r="E43" s="114"/>
      <c r="F43" s="114"/>
    </row>
    <row r="44" spans="4:6" s="107" customFormat="1" ht="7.5" customHeight="1">
      <c r="D44" s="114"/>
      <c r="E44" s="114"/>
      <c r="F44" s="114"/>
    </row>
    <row r="45" spans="2:6" s="107" customFormat="1" ht="13.5">
      <c r="B45" s="107" t="s">
        <v>167</v>
      </c>
      <c r="D45" s="114">
        <v>677</v>
      </c>
      <c r="E45" s="114"/>
      <c r="F45" s="114">
        <v>1543</v>
      </c>
    </row>
    <row r="46" spans="2:6" s="107" customFormat="1" ht="13.5">
      <c r="B46" s="107" t="s">
        <v>169</v>
      </c>
      <c r="D46" s="114">
        <v>-188</v>
      </c>
      <c r="E46" s="114"/>
      <c r="F46" s="114">
        <v>442</v>
      </c>
    </row>
    <row r="47" spans="2:6" s="107" customFormat="1" ht="13.5">
      <c r="B47" s="107" t="s">
        <v>28</v>
      </c>
      <c r="D47" s="114">
        <v>-600</v>
      </c>
      <c r="E47" s="114"/>
      <c r="F47" s="114">
        <v>-600</v>
      </c>
    </row>
    <row r="48" spans="2:6" s="107" customFormat="1" ht="13.5">
      <c r="B48" s="107" t="s">
        <v>29</v>
      </c>
      <c r="D48" s="114">
        <v>-722</v>
      </c>
      <c r="E48" s="114"/>
      <c r="F48" s="114">
        <v>-612</v>
      </c>
    </row>
    <row r="49" spans="2:6" s="107" customFormat="1" ht="13.5">
      <c r="B49" s="107" t="s">
        <v>126</v>
      </c>
      <c r="D49" s="121">
        <f>SUM(D45:D48)</f>
        <v>-833</v>
      </c>
      <c r="E49" s="114"/>
      <c r="F49" s="121">
        <f>SUM(F45:F48)</f>
        <v>773</v>
      </c>
    </row>
    <row r="50" spans="4:6" s="107" customFormat="1" ht="7.5" customHeight="1">
      <c r="D50" s="114"/>
      <c r="E50" s="114"/>
      <c r="F50" s="114"/>
    </row>
    <row r="51" spans="1:6" s="107" customFormat="1" ht="13.5">
      <c r="A51" s="119" t="s">
        <v>149</v>
      </c>
      <c r="B51" s="119"/>
      <c r="C51" s="119"/>
      <c r="D51" s="114">
        <f>D33+D41+D49</f>
        <v>2393</v>
      </c>
      <c r="E51" s="114"/>
      <c r="F51" s="114">
        <f>F33+F41+F49</f>
        <v>-543</v>
      </c>
    </row>
    <row r="52" spans="1:6" s="107" customFormat="1" ht="13.5">
      <c r="A52" s="107" t="s">
        <v>4</v>
      </c>
      <c r="B52" s="119"/>
      <c r="C52" s="119"/>
      <c r="D52" s="114">
        <v>11061</v>
      </c>
      <c r="E52" s="114"/>
      <c r="F52" s="114">
        <v>12124</v>
      </c>
    </row>
    <row r="53" spans="1:6" s="107" customFormat="1" ht="14.25" thickBot="1">
      <c r="A53" s="119" t="s">
        <v>128</v>
      </c>
      <c r="B53" s="119"/>
      <c r="C53" s="119"/>
      <c r="D53" s="126">
        <f>SUM(D51:D52)</f>
        <v>13454</v>
      </c>
      <c r="E53" s="114"/>
      <c r="F53" s="126">
        <f>SUM(F51:F52)</f>
        <v>11581</v>
      </c>
    </row>
    <row r="54" spans="1:6" s="107" customFormat="1" ht="14.25" thickTop="1">
      <c r="A54" s="119"/>
      <c r="B54" s="119"/>
      <c r="C54" s="119"/>
      <c r="D54" s="114"/>
      <c r="E54" s="114"/>
      <c r="F54" s="114"/>
    </row>
    <row r="55" spans="1:6" s="107" customFormat="1" ht="13.5">
      <c r="A55" s="107" t="s">
        <v>16</v>
      </c>
      <c r="D55" s="114"/>
      <c r="E55" s="114"/>
      <c r="F55" s="114"/>
    </row>
    <row r="56" spans="2:6" s="107" customFormat="1" ht="13.5">
      <c r="B56" s="107" t="s">
        <v>150</v>
      </c>
      <c r="D56" s="114">
        <v>12850</v>
      </c>
      <c r="E56" s="114"/>
      <c r="F56" s="114">
        <v>12850</v>
      </c>
    </row>
    <row r="57" spans="2:6" s="107" customFormat="1" ht="13.5">
      <c r="B57" s="107" t="s">
        <v>151</v>
      </c>
      <c r="D57" s="114">
        <f>D53-D56-D58</f>
        <v>2524</v>
      </c>
      <c r="E57" s="114"/>
      <c r="F57" s="114">
        <v>1454</v>
      </c>
    </row>
    <row r="58" spans="2:6" ht="13.5">
      <c r="B58" s="40" t="s">
        <v>152</v>
      </c>
      <c r="D58" s="113">
        <v>-1920</v>
      </c>
      <c r="F58" s="113">
        <v>-2723</v>
      </c>
    </row>
    <row r="59" spans="4:6" ht="14.25" thickBot="1">
      <c r="D59" s="126">
        <f>SUM(D56:D58)</f>
        <v>13454</v>
      </c>
      <c r="E59" s="127"/>
      <c r="F59" s="126">
        <f>SUM(F56:F58)</f>
        <v>11581</v>
      </c>
    </row>
    <row r="60" spans="4:6" ht="14.25" thickTop="1">
      <c r="D60" s="41"/>
      <c r="E60" s="127"/>
      <c r="F60" s="41"/>
    </row>
    <row r="61" spans="4:6" ht="13.5">
      <c r="D61" s="41"/>
      <c r="E61" s="127"/>
      <c r="F61" s="41"/>
    </row>
    <row r="62" ht="13.5">
      <c r="A62" s="40" t="s">
        <v>82</v>
      </c>
    </row>
    <row r="63" ht="13.5">
      <c r="A63" s="40" t="s">
        <v>134</v>
      </c>
    </row>
    <row r="65" spans="4:6" ht="13.5">
      <c r="D65" s="113">
        <f>D53-D59</f>
        <v>0</v>
      </c>
      <c r="F65" s="113">
        <f>F53-F59</f>
        <v>0</v>
      </c>
    </row>
  </sheetData>
  <sheetProtection/>
  <printOptions horizontalCentered="1"/>
  <pageMargins left="0.44" right="0.34" top="0.53" bottom="0.53" header="0.44" footer="0.2"/>
  <pageSetup fitToHeight="1" fitToWidth="1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view="pageBreakPreview" zoomScaleSheetLayoutView="100" zoomScalePageLayoutView="0" workbookViewId="0" topLeftCell="A9">
      <selection activeCell="H45" sqref="H45"/>
    </sheetView>
  </sheetViews>
  <sheetFormatPr defaultColWidth="9.140625" defaultRowHeight="12.75"/>
  <cols>
    <col min="1" max="1" width="34.28125" style="37" customWidth="1"/>
    <col min="2" max="3" width="11.421875" style="37" customWidth="1"/>
    <col min="4" max="5" width="12.7109375" style="37" customWidth="1"/>
    <col min="6" max="6" width="15.28125" style="37" customWidth="1"/>
    <col min="7" max="7" width="13.7109375" style="37" customWidth="1"/>
    <col min="8" max="8" width="12.421875" style="37" bestFit="1" customWidth="1"/>
    <col min="9" max="9" width="0.71875" style="37" customWidth="1"/>
    <col min="10" max="16384" width="9.140625" style="37" customWidth="1"/>
  </cols>
  <sheetData>
    <row r="1" ht="13.5">
      <c r="A1" s="36" t="str">
        <f>'[1]Summary'!A1</f>
        <v>MITHRIL BERHAD</v>
      </c>
    </row>
    <row r="2" ht="13.5">
      <c r="A2" s="7" t="str">
        <f>Summary!A2</f>
        <v>(Company No.: 577765-U)</v>
      </c>
    </row>
    <row r="4" ht="13.5">
      <c r="A4" s="36" t="s">
        <v>84</v>
      </c>
    </row>
    <row r="5" ht="13.5">
      <c r="A5" s="36" t="str">
        <f>Consol_CF!A5</f>
        <v>FOR THE CUMULATIVE QUARTER ENDED 31ST DECEMBER 2008</v>
      </c>
    </row>
    <row r="7" ht="13.5">
      <c r="A7" s="39"/>
    </row>
    <row r="8" spans="2:8" ht="13.5">
      <c r="B8" s="59"/>
      <c r="C8" s="60" t="s">
        <v>17</v>
      </c>
      <c r="D8" s="89"/>
      <c r="E8" s="89"/>
      <c r="F8" s="61"/>
      <c r="G8" s="62" t="s">
        <v>18</v>
      </c>
      <c r="H8" s="63"/>
    </row>
    <row r="9" spans="2:8" ht="13.5">
      <c r="B9" s="64"/>
      <c r="C9" s="65"/>
      <c r="D9" s="56"/>
      <c r="E9" s="56"/>
      <c r="F9" s="66"/>
      <c r="G9" s="67"/>
      <c r="H9" s="68"/>
    </row>
    <row r="10" spans="2:8" s="42" customFormat="1" ht="13.5">
      <c r="B10" s="64" t="s">
        <v>61</v>
      </c>
      <c r="C10" s="70" t="s">
        <v>61</v>
      </c>
      <c r="D10" s="70" t="s">
        <v>62</v>
      </c>
      <c r="E10" s="115" t="s">
        <v>137</v>
      </c>
      <c r="F10" s="43" t="s">
        <v>63</v>
      </c>
      <c r="G10" s="64" t="s">
        <v>64</v>
      </c>
      <c r="H10" s="71" t="s">
        <v>19</v>
      </c>
    </row>
    <row r="11" spans="1:8" s="42" customFormat="1" ht="13.5">
      <c r="A11" s="69" t="s">
        <v>89</v>
      </c>
      <c r="B11" s="64" t="s">
        <v>65</v>
      </c>
      <c r="C11" s="70" t="s">
        <v>66</v>
      </c>
      <c r="D11" s="70" t="s">
        <v>67</v>
      </c>
      <c r="E11" s="64" t="s">
        <v>138</v>
      </c>
      <c r="F11" s="43" t="s">
        <v>68</v>
      </c>
      <c r="G11" s="64" t="s">
        <v>69</v>
      </c>
      <c r="H11" s="71"/>
    </row>
    <row r="12" spans="1:8" s="42" customFormat="1" ht="13.5">
      <c r="A12" s="106" t="str">
        <f>Consol_CF!D8</f>
        <v>31.12.08</v>
      </c>
      <c r="B12" s="67"/>
      <c r="C12" s="65"/>
      <c r="D12" s="65"/>
      <c r="E12" s="67" t="s">
        <v>139</v>
      </c>
      <c r="F12" s="56" t="s">
        <v>70</v>
      </c>
      <c r="G12" s="67"/>
      <c r="H12" s="66"/>
    </row>
    <row r="13" spans="2:8" ht="13.5">
      <c r="B13" s="64" t="s">
        <v>105</v>
      </c>
      <c r="C13" s="64" t="s">
        <v>105</v>
      </c>
      <c r="D13" s="64" t="s">
        <v>105</v>
      </c>
      <c r="E13" s="64" t="s">
        <v>105</v>
      </c>
      <c r="F13" s="64" t="s">
        <v>105</v>
      </c>
      <c r="G13" s="64" t="s">
        <v>105</v>
      </c>
      <c r="H13" s="64" t="s">
        <v>105</v>
      </c>
    </row>
    <row r="14" spans="2:8" ht="13.5">
      <c r="B14" s="64"/>
      <c r="C14" s="70"/>
      <c r="D14" s="70"/>
      <c r="E14" s="70"/>
      <c r="F14" s="64"/>
      <c r="G14" s="64"/>
      <c r="H14" s="68"/>
    </row>
    <row r="15" spans="1:9" ht="13.5">
      <c r="A15" s="37" t="s">
        <v>154</v>
      </c>
      <c r="B15" s="72">
        <v>109976</v>
      </c>
      <c r="C15" s="73">
        <v>80339</v>
      </c>
      <c r="D15" s="73">
        <v>3895</v>
      </c>
      <c r="E15" s="73">
        <v>962</v>
      </c>
      <c r="F15" s="72">
        <f>10519+58237</f>
        <v>68756</v>
      </c>
      <c r="G15" s="72">
        <v>-206519</v>
      </c>
      <c r="H15" s="68">
        <f>SUM(B15:G15)</f>
        <v>57409</v>
      </c>
      <c r="I15" s="37">
        <f>H15-'[1]Consol_BS'!D45</f>
        <v>57409</v>
      </c>
    </row>
    <row r="16" spans="2:8" s="38" customFormat="1" ht="13.5">
      <c r="B16" s="72"/>
      <c r="C16" s="73"/>
      <c r="D16" s="73"/>
      <c r="E16" s="73"/>
      <c r="F16" s="72"/>
      <c r="G16" s="72"/>
      <c r="H16" s="68"/>
    </row>
    <row r="17" spans="1:8" s="38" customFormat="1" ht="13.5">
      <c r="A17" s="38" t="s">
        <v>5</v>
      </c>
      <c r="B17" s="72">
        <v>0</v>
      </c>
      <c r="C17" s="73">
        <v>0</v>
      </c>
      <c r="D17" s="73">
        <v>0</v>
      </c>
      <c r="E17" s="73">
        <v>0</v>
      </c>
      <c r="F17" s="72">
        <v>0</v>
      </c>
      <c r="G17" s="72">
        <f>Consol_PL!F35</f>
        <v>-8270</v>
      </c>
      <c r="H17" s="68">
        <f>SUM(B17:G17)</f>
        <v>-8270</v>
      </c>
    </row>
    <row r="18" spans="2:8" s="38" customFormat="1" ht="13.5">
      <c r="B18" s="72"/>
      <c r="C18" s="73"/>
      <c r="D18" s="73"/>
      <c r="E18" s="73"/>
      <c r="F18" s="72"/>
      <c r="G18" s="72"/>
      <c r="H18" s="68"/>
    </row>
    <row r="19" spans="1:8" s="38" customFormat="1" ht="13.5">
      <c r="A19" s="38" t="s">
        <v>166</v>
      </c>
      <c r="B19" s="72">
        <v>0</v>
      </c>
      <c r="C19" s="73">
        <v>0</v>
      </c>
      <c r="D19" s="73">
        <v>0</v>
      </c>
      <c r="E19" s="73">
        <v>-962</v>
      </c>
      <c r="F19" s="72">
        <v>0</v>
      </c>
      <c r="G19" s="72">
        <v>962</v>
      </c>
      <c r="H19" s="68">
        <f>SUM(B19:G19)</f>
        <v>0</v>
      </c>
    </row>
    <row r="20" spans="2:8" s="38" customFormat="1" ht="13.5">
      <c r="B20" s="72"/>
      <c r="C20" s="73"/>
      <c r="D20" s="73"/>
      <c r="E20" s="73"/>
      <c r="F20" s="72"/>
      <c r="G20" s="72"/>
      <c r="H20" s="68"/>
    </row>
    <row r="21" spans="1:8" s="38" customFormat="1" ht="13.5">
      <c r="A21" s="38" t="s">
        <v>136</v>
      </c>
      <c r="B21" s="72"/>
      <c r="C21" s="73"/>
      <c r="D21" s="73"/>
      <c r="E21" s="73"/>
      <c r="F21" s="72"/>
      <c r="G21" s="72"/>
      <c r="H21" s="68"/>
    </row>
    <row r="22" spans="1:8" s="38" customFormat="1" ht="13.5">
      <c r="A22" s="38" t="s">
        <v>133</v>
      </c>
      <c r="B22" s="72">
        <v>0</v>
      </c>
      <c r="C22" s="73">
        <v>0</v>
      </c>
      <c r="D22" s="73">
        <v>-165</v>
      </c>
      <c r="E22" s="73">
        <v>0</v>
      </c>
      <c r="F22" s="72">
        <v>0</v>
      </c>
      <c r="G22" s="72">
        <v>0</v>
      </c>
      <c r="H22" s="68">
        <f>SUM(B22:G22)</f>
        <v>-165</v>
      </c>
    </row>
    <row r="23" spans="2:8" s="107" customFormat="1" ht="13.5">
      <c r="B23" s="108"/>
      <c r="C23" s="109"/>
      <c r="D23" s="109"/>
      <c r="E23" s="109"/>
      <c r="F23" s="108"/>
      <c r="G23" s="108"/>
      <c r="H23" s="110"/>
    </row>
    <row r="24" spans="1:8" s="38" customFormat="1" ht="14.25" thickBot="1">
      <c r="A24" s="38" t="s">
        <v>163</v>
      </c>
      <c r="B24" s="74">
        <f aca="true" t="shared" si="0" ref="B24:H24">SUM(B15:B23)</f>
        <v>109976</v>
      </c>
      <c r="C24" s="74">
        <f t="shared" si="0"/>
        <v>80339</v>
      </c>
      <c r="D24" s="74">
        <f t="shared" si="0"/>
        <v>3730</v>
      </c>
      <c r="E24" s="74">
        <f t="shared" si="0"/>
        <v>0</v>
      </c>
      <c r="F24" s="74">
        <f t="shared" si="0"/>
        <v>68756</v>
      </c>
      <c r="G24" s="74">
        <f t="shared" si="0"/>
        <v>-213827</v>
      </c>
      <c r="H24" s="74">
        <f t="shared" si="0"/>
        <v>48974</v>
      </c>
    </row>
    <row r="25" s="38" customFormat="1" ht="14.25" thickTop="1">
      <c r="H25" s="75"/>
    </row>
    <row r="26" s="38" customFormat="1" ht="13.5"/>
    <row r="27" s="38" customFormat="1" ht="13.5">
      <c r="A27" s="58"/>
    </row>
    <row r="28" spans="1:8" s="38" customFormat="1" ht="13.5">
      <c r="A28" s="37"/>
      <c r="B28" s="59"/>
      <c r="C28" s="60" t="s">
        <v>17</v>
      </c>
      <c r="D28" s="89"/>
      <c r="E28" s="89"/>
      <c r="F28" s="61"/>
      <c r="G28" s="62" t="s">
        <v>18</v>
      </c>
      <c r="H28" s="63"/>
    </row>
    <row r="29" spans="1:8" s="38" customFormat="1" ht="13.5">
      <c r="A29" s="37"/>
      <c r="B29" s="64"/>
      <c r="C29" s="65"/>
      <c r="D29" s="56"/>
      <c r="E29" s="56"/>
      <c r="F29" s="66"/>
      <c r="G29" s="67"/>
      <c r="H29" s="68"/>
    </row>
    <row r="30" spans="2:8" s="38" customFormat="1" ht="13.5">
      <c r="B30" s="64" t="s">
        <v>61</v>
      </c>
      <c r="C30" s="70" t="s">
        <v>61</v>
      </c>
      <c r="D30" s="70" t="s">
        <v>62</v>
      </c>
      <c r="E30" s="115" t="s">
        <v>137</v>
      </c>
      <c r="F30" s="70" t="s">
        <v>63</v>
      </c>
      <c r="G30" s="64" t="s">
        <v>64</v>
      </c>
      <c r="H30" s="71" t="s">
        <v>19</v>
      </c>
    </row>
    <row r="31" spans="1:8" s="38" customFormat="1" ht="13.5">
      <c r="A31" s="69" t="s">
        <v>89</v>
      </c>
      <c r="B31" s="64" t="s">
        <v>65</v>
      </c>
      <c r="C31" s="70" t="s">
        <v>66</v>
      </c>
      <c r="D31" s="70" t="s">
        <v>67</v>
      </c>
      <c r="E31" s="64" t="s">
        <v>138</v>
      </c>
      <c r="F31" s="70" t="s">
        <v>68</v>
      </c>
      <c r="G31" s="64" t="s">
        <v>69</v>
      </c>
      <c r="H31" s="71"/>
    </row>
    <row r="32" spans="1:8" s="38" customFormat="1" ht="13.5">
      <c r="A32" s="106" t="s">
        <v>158</v>
      </c>
      <c r="B32" s="67"/>
      <c r="C32" s="65"/>
      <c r="D32" s="65"/>
      <c r="E32" s="67" t="s">
        <v>139</v>
      </c>
      <c r="F32" s="65" t="s">
        <v>70</v>
      </c>
      <c r="G32" s="67"/>
      <c r="H32" s="66"/>
    </row>
    <row r="33" spans="1:8" s="38" customFormat="1" ht="13.5">
      <c r="A33" s="37"/>
      <c r="B33" s="64" t="s">
        <v>105</v>
      </c>
      <c r="C33" s="64" t="s">
        <v>105</v>
      </c>
      <c r="D33" s="64" t="s">
        <v>105</v>
      </c>
      <c r="E33" s="64" t="s">
        <v>105</v>
      </c>
      <c r="F33" s="64" t="s">
        <v>105</v>
      </c>
      <c r="G33" s="64" t="s">
        <v>105</v>
      </c>
      <c r="H33" s="64" t="s">
        <v>105</v>
      </c>
    </row>
    <row r="34" spans="1:8" s="38" customFormat="1" ht="13.5">
      <c r="A34" s="37"/>
      <c r="B34" s="64"/>
      <c r="C34" s="70"/>
      <c r="D34" s="70"/>
      <c r="E34" s="70"/>
      <c r="F34" s="64"/>
      <c r="G34" s="64"/>
      <c r="H34" s="68"/>
    </row>
    <row r="35" spans="1:8" s="38" customFormat="1" ht="13.5">
      <c r="A35" s="37" t="s">
        <v>2</v>
      </c>
      <c r="B35" s="72">
        <v>109976</v>
      </c>
      <c r="C35" s="73">
        <f>80339088/1000</f>
        <v>80339.088</v>
      </c>
      <c r="D35" s="73">
        <v>14859</v>
      </c>
      <c r="E35" s="73">
        <v>0</v>
      </c>
      <c r="F35" s="72">
        <v>68756</v>
      </c>
      <c r="G35" s="72">
        <v>-192856</v>
      </c>
      <c r="H35" s="68">
        <f>SUM(B35:G35)</f>
        <v>81074.08799999999</v>
      </c>
    </row>
    <row r="36" spans="2:8" s="38" customFormat="1" ht="13.5">
      <c r="B36" s="72"/>
      <c r="C36" s="73"/>
      <c r="D36" s="73"/>
      <c r="E36" s="73"/>
      <c r="F36" s="72"/>
      <c r="G36" s="72"/>
      <c r="H36" s="68"/>
    </row>
    <row r="37" spans="1:8" s="38" customFormat="1" ht="13.5">
      <c r="A37" s="38" t="s">
        <v>5</v>
      </c>
      <c r="B37" s="72">
        <v>0</v>
      </c>
      <c r="C37" s="73">
        <v>0</v>
      </c>
      <c r="D37" s="73">
        <v>0</v>
      </c>
      <c r="E37" s="73">
        <v>0</v>
      </c>
      <c r="F37" s="72">
        <v>0</v>
      </c>
      <c r="G37" s="72">
        <f>Consol_PL!H30</f>
        <v>-6281</v>
      </c>
      <c r="H37" s="68">
        <f>SUM(B37:G37)</f>
        <v>-6281</v>
      </c>
    </row>
    <row r="38" spans="2:8" s="38" customFormat="1" ht="13.5">
      <c r="B38" s="72"/>
      <c r="C38" s="73"/>
      <c r="D38" s="73"/>
      <c r="E38" s="73"/>
      <c r="F38" s="72"/>
      <c r="G38" s="72"/>
      <c r="H38" s="68"/>
    </row>
    <row r="39" spans="1:8" s="38" customFormat="1" ht="13.5">
      <c r="A39" s="38" t="s">
        <v>136</v>
      </c>
      <c r="B39" s="72"/>
      <c r="C39" s="73"/>
      <c r="D39" s="73"/>
      <c r="E39" s="73"/>
      <c r="F39" s="72"/>
      <c r="G39" s="72"/>
      <c r="H39" s="68"/>
    </row>
    <row r="40" spans="1:8" s="38" customFormat="1" ht="13.5">
      <c r="A40" s="38" t="s">
        <v>133</v>
      </c>
      <c r="B40" s="72">
        <v>0</v>
      </c>
      <c r="C40" s="73">
        <v>0</v>
      </c>
      <c r="D40" s="73">
        <v>-3419</v>
      </c>
      <c r="E40" s="73">
        <v>0</v>
      </c>
      <c r="F40" s="72">
        <v>0</v>
      </c>
      <c r="G40" s="72">
        <v>0</v>
      </c>
      <c r="H40" s="68">
        <f>SUM(B40:G40)</f>
        <v>-3419</v>
      </c>
    </row>
    <row r="41" spans="2:8" s="38" customFormat="1" ht="13.5">
      <c r="B41" s="72"/>
      <c r="C41" s="73"/>
      <c r="D41" s="73"/>
      <c r="E41" s="73"/>
      <c r="F41" s="72"/>
      <c r="G41" s="72"/>
      <c r="H41" s="68"/>
    </row>
    <row r="42" spans="1:8" s="38" customFormat="1" ht="14.25" thickBot="1">
      <c r="A42" s="38" t="s">
        <v>164</v>
      </c>
      <c r="B42" s="74">
        <f>SUM(B35:B41)</f>
        <v>109976</v>
      </c>
      <c r="C42" s="74">
        <f aca="true" t="shared" si="1" ref="C42:H42">SUM(C35:C41)</f>
        <v>80339.088</v>
      </c>
      <c r="D42" s="74">
        <f t="shared" si="1"/>
        <v>11440</v>
      </c>
      <c r="E42" s="74">
        <f t="shared" si="1"/>
        <v>0</v>
      </c>
      <c r="F42" s="74">
        <f t="shared" si="1"/>
        <v>68756</v>
      </c>
      <c r="G42" s="74">
        <f t="shared" si="1"/>
        <v>-199137</v>
      </c>
      <c r="H42" s="74">
        <f t="shared" si="1"/>
        <v>71374.08799999999</v>
      </c>
    </row>
    <row r="43" s="38" customFormat="1" ht="14.25" thickTop="1">
      <c r="H43" s="75"/>
    </row>
    <row r="44" s="38" customFormat="1" ht="13.5">
      <c r="H44" s="75"/>
    </row>
    <row r="45" s="38" customFormat="1" ht="13.5">
      <c r="H45" s="75"/>
    </row>
    <row r="46" s="38" customFormat="1" ht="13.5">
      <c r="H46" s="75"/>
    </row>
    <row r="47" s="38" customFormat="1" ht="13.5">
      <c r="H47" s="75"/>
    </row>
    <row r="48" s="38" customFormat="1" ht="13.5">
      <c r="H48" s="75"/>
    </row>
    <row r="49" s="38" customFormat="1" ht="13.5">
      <c r="H49" s="75"/>
    </row>
    <row r="50" s="38" customFormat="1" ht="13.5">
      <c r="H50" s="75"/>
    </row>
    <row r="51" s="38" customFormat="1" ht="13.5">
      <c r="H51" s="75"/>
    </row>
    <row r="52" s="38" customFormat="1" ht="13.5">
      <c r="H52" s="75"/>
    </row>
    <row r="53" s="38" customFormat="1" ht="13.5">
      <c r="H53" s="75"/>
    </row>
    <row r="54" s="38" customFormat="1" ht="13.5">
      <c r="H54" s="75"/>
    </row>
    <row r="55" s="38" customFormat="1" ht="13.5">
      <c r="H55" s="75"/>
    </row>
    <row r="56" s="38" customFormat="1" ht="13.5">
      <c r="H56" s="75"/>
    </row>
    <row r="57" s="38" customFormat="1" ht="13.5">
      <c r="H57" s="75"/>
    </row>
    <row r="58" s="38" customFormat="1" ht="13.5">
      <c r="H58" s="75"/>
    </row>
    <row r="59" s="38" customFormat="1" ht="13.5">
      <c r="H59" s="75"/>
    </row>
    <row r="60" s="38" customFormat="1" ht="13.5">
      <c r="H60" s="75"/>
    </row>
    <row r="61" s="38" customFormat="1" ht="13.5">
      <c r="H61" s="75"/>
    </row>
    <row r="62" s="38" customFormat="1" ht="13.5">
      <c r="H62" s="75"/>
    </row>
    <row r="63" s="38" customFormat="1" ht="13.5">
      <c r="H63" s="75"/>
    </row>
    <row r="64" s="38" customFormat="1" ht="13.5">
      <c r="H64" s="75"/>
    </row>
    <row r="65" s="38" customFormat="1" ht="13.5">
      <c r="H65" s="75"/>
    </row>
    <row r="66" s="38" customFormat="1" ht="13.5">
      <c r="H66" s="75"/>
    </row>
    <row r="67" s="38" customFormat="1" ht="13.5"/>
    <row r="68" s="38" customFormat="1" ht="13.5"/>
    <row r="70" ht="13.5">
      <c r="A70" s="37" t="s">
        <v>6</v>
      </c>
    </row>
    <row r="71" ht="13.5">
      <c r="A71" s="37" t="s">
        <v>135</v>
      </c>
    </row>
    <row r="72" ht="13.5">
      <c r="A72" s="37" t="s">
        <v>72</v>
      </c>
    </row>
    <row r="74" ht="13.5">
      <c r="A74" s="37" t="s">
        <v>72</v>
      </c>
    </row>
  </sheetData>
  <sheetProtection/>
  <printOptions horizontalCentered="1"/>
  <pageMargins left="0.51" right="0.36" top="0.82" bottom="0.66" header="0.5" footer="0.5"/>
  <pageSetup fitToHeight="1" fitToWidth="1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48.00390625" style="37" customWidth="1"/>
    <col min="2" max="2" width="13.7109375" style="42" customWidth="1"/>
    <col min="3" max="3" width="1.7109375" style="42" customWidth="1"/>
    <col min="4" max="4" width="13.57421875" style="37" customWidth="1"/>
    <col min="5" max="5" width="12.28125" style="37" customWidth="1"/>
    <col min="6" max="16384" width="9.140625" style="37" customWidth="1"/>
  </cols>
  <sheetData>
    <row r="1" ht="13.5">
      <c r="A1" s="36" t="str">
        <f>Summary!A1</f>
        <v>MITHRIL BERHAD</v>
      </c>
    </row>
    <row r="2" ht="13.5">
      <c r="A2" s="7" t="s">
        <v>0</v>
      </c>
    </row>
    <row r="4" ht="13.5">
      <c r="A4" s="36" t="s">
        <v>86</v>
      </c>
    </row>
    <row r="5" ht="13.5">
      <c r="A5" s="36" t="str">
        <f>Consol_CF!A5</f>
        <v>FOR THE CUMULATIVE QUARTER ENDED 31ST DECEMBER 2008</v>
      </c>
    </row>
    <row r="8" spans="2:4" ht="25.5" customHeight="1">
      <c r="B8" s="92" t="s">
        <v>157</v>
      </c>
      <c r="C8" s="93"/>
      <c r="D8" s="92" t="s">
        <v>158</v>
      </c>
    </row>
    <row r="9" spans="2:4" ht="13.5">
      <c r="B9" s="93" t="s">
        <v>165</v>
      </c>
      <c r="C9" s="93"/>
      <c r="D9" s="93" t="str">
        <f>B9</f>
        <v>6 Months</v>
      </c>
    </row>
    <row r="10" spans="2:4" ht="13.5">
      <c r="B10" s="91" t="s">
        <v>39</v>
      </c>
      <c r="C10" s="91"/>
      <c r="D10" s="91" t="s">
        <v>39</v>
      </c>
    </row>
    <row r="11" spans="2:4" ht="13.5">
      <c r="B11" s="94" t="s">
        <v>75</v>
      </c>
      <c r="C11" s="93"/>
      <c r="D11" s="94" t="s">
        <v>75</v>
      </c>
    </row>
    <row r="12" spans="2:4" ht="15">
      <c r="B12" s="90" t="s">
        <v>105</v>
      </c>
      <c r="C12" s="91"/>
      <c r="D12" s="90" t="s">
        <v>105</v>
      </c>
    </row>
    <row r="13" ht="13.5">
      <c r="D13" s="42"/>
    </row>
    <row r="14" spans="1:4" s="107" customFormat="1" ht="13.5">
      <c r="A14" s="107" t="s">
        <v>172</v>
      </c>
      <c r="B14" s="114">
        <v>962</v>
      </c>
      <c r="C14" s="114"/>
      <c r="D14" s="114">
        <v>0</v>
      </c>
    </row>
    <row r="15" spans="2:4" s="107" customFormat="1" ht="13.5">
      <c r="B15" s="120"/>
      <c r="C15" s="114"/>
      <c r="D15" s="120"/>
    </row>
    <row r="16" spans="2:4" s="38" customFormat="1" ht="13.5">
      <c r="B16" s="43"/>
      <c r="C16" s="43"/>
      <c r="D16" s="43"/>
    </row>
    <row r="17" spans="1:4" s="38" customFormat="1" ht="13.5">
      <c r="A17" s="38" t="s">
        <v>8</v>
      </c>
      <c r="B17" s="43"/>
      <c r="C17" s="43"/>
      <c r="D17" s="43"/>
    </row>
    <row r="18" spans="1:4" s="38" customFormat="1" ht="13.5">
      <c r="A18" s="38" t="s">
        <v>7</v>
      </c>
      <c r="B18" s="43">
        <f>SUM(B14:B15)</f>
        <v>962</v>
      </c>
      <c r="C18" s="43"/>
      <c r="D18" s="43">
        <f>SUM(D14:D15)</f>
        <v>0</v>
      </c>
    </row>
    <row r="19" spans="2:4" s="38" customFormat="1" ht="13.5">
      <c r="B19" s="43"/>
      <c r="C19" s="43"/>
      <c r="D19" s="43"/>
    </row>
    <row r="20" spans="1:4" s="38" customFormat="1" ht="13.5">
      <c r="A20" s="38" t="s">
        <v>127</v>
      </c>
      <c r="B20" s="43">
        <f>Consol_EQ!G15+Consol_EQ!G17</f>
        <v>-214789</v>
      </c>
      <c r="C20" s="43"/>
      <c r="D20" s="43">
        <f>Consol_EQ!G35+Consol_EQ!G37</f>
        <v>-199137</v>
      </c>
    </row>
    <row r="21" spans="2:4" s="38" customFormat="1" ht="13.5">
      <c r="B21" s="43"/>
      <c r="C21" s="43"/>
      <c r="D21" s="43"/>
    </row>
    <row r="22" spans="1:4" s="38" customFormat="1" ht="14.25" thickBot="1">
      <c r="A22" s="38" t="s">
        <v>85</v>
      </c>
      <c r="B22" s="57">
        <f>SUM(B17:B20)</f>
        <v>-213827</v>
      </c>
      <c r="C22" s="43"/>
      <c r="D22" s="57">
        <f>SUM(D17:D20)</f>
        <v>-199137</v>
      </c>
    </row>
    <row r="23" spans="2:4" s="38" customFormat="1" ht="14.25" thickTop="1">
      <c r="B23" s="43"/>
      <c r="C23" s="43"/>
      <c r="D23" s="43"/>
    </row>
    <row r="25" spans="1:3" s="38" customFormat="1" ht="13.5">
      <c r="A25" s="58"/>
      <c r="B25" s="43"/>
      <c r="C25" s="43"/>
    </row>
    <row r="26" spans="2:3" s="38" customFormat="1" ht="13.5">
      <c r="B26" s="43"/>
      <c r="C26" s="43"/>
    </row>
    <row r="27" spans="2:3" s="38" customFormat="1" ht="13.5">
      <c r="B27" s="43"/>
      <c r="C27" s="43"/>
    </row>
    <row r="28" spans="2:3" s="38" customFormat="1" ht="13.5">
      <c r="B28" s="43"/>
      <c r="C28" s="43"/>
    </row>
    <row r="29" spans="2:3" s="38" customFormat="1" ht="13.5">
      <c r="B29" s="43"/>
      <c r="C29" s="43"/>
    </row>
    <row r="30" spans="2:3" s="38" customFormat="1" ht="13.5">
      <c r="B30" s="43"/>
      <c r="C30" s="43"/>
    </row>
    <row r="31" spans="1:3" s="38" customFormat="1" ht="13.5">
      <c r="A31" s="58"/>
      <c r="B31" s="43"/>
      <c r="C31" s="43"/>
    </row>
    <row r="32" spans="2:3" s="38" customFormat="1" ht="13.5">
      <c r="B32" s="43"/>
      <c r="C32" s="43"/>
    </row>
    <row r="33" spans="1:3" s="38" customFormat="1" ht="13.5">
      <c r="A33" s="58"/>
      <c r="B33" s="43"/>
      <c r="C33" s="43"/>
    </row>
    <row r="34" spans="2:3" s="38" customFormat="1" ht="13.5">
      <c r="B34" s="43"/>
      <c r="C34" s="43"/>
    </row>
    <row r="35" spans="2:3" s="38" customFormat="1" ht="13.5">
      <c r="B35" s="43"/>
      <c r="C35" s="43"/>
    </row>
    <row r="36" spans="2:3" s="38" customFormat="1" ht="13.5">
      <c r="B36" s="43"/>
      <c r="C36" s="43"/>
    </row>
    <row r="37" spans="2:3" s="38" customFormat="1" ht="13.5">
      <c r="B37" s="43"/>
      <c r="C37" s="43"/>
    </row>
    <row r="38" spans="2:3" s="38" customFormat="1" ht="13.5">
      <c r="B38" s="43"/>
      <c r="C38" s="43"/>
    </row>
    <row r="39" spans="2:3" s="38" customFormat="1" ht="13.5">
      <c r="B39" s="43"/>
      <c r="C39" s="43"/>
    </row>
    <row r="40" spans="2:3" s="38" customFormat="1" ht="13.5">
      <c r="B40" s="43"/>
      <c r="C40" s="43"/>
    </row>
    <row r="41" spans="2:3" s="38" customFormat="1" ht="13.5">
      <c r="B41" s="43"/>
      <c r="C41" s="43"/>
    </row>
    <row r="42" spans="2:3" s="38" customFormat="1" ht="13.5">
      <c r="B42" s="43"/>
      <c r="C42" s="43"/>
    </row>
    <row r="54" spans="2:4" s="38" customFormat="1" ht="13.5">
      <c r="B54" s="43">
        <f>B22-Consol_EQ!G24</f>
        <v>0</v>
      </c>
      <c r="C54" s="43"/>
      <c r="D54" s="43">
        <v>0</v>
      </c>
    </row>
  </sheetData>
  <sheetProtection/>
  <printOptions horizontalCentered="1"/>
  <pageMargins left="0.79" right="0.48" top="0.88" bottom="0.73" header="0.5" footer="0.5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ctre</cp:lastModifiedBy>
  <cp:lastPrinted>2009-02-13T07:18:38Z</cp:lastPrinted>
  <dcterms:created xsi:type="dcterms:W3CDTF">2004-08-07T08:47:17Z</dcterms:created>
  <dcterms:modified xsi:type="dcterms:W3CDTF">2009-02-26T10:20:59Z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1533801930</vt:i4>
  </property>
  <property fmtid="{D5CDD505-2E9C-101B-9397-08002B2CF9AE}" pid="3" name="_EmailSubject">
    <vt:lpwstr>Quarterly Results for announcement today</vt:lpwstr>
  </property>
  <property fmtid="{D5CDD505-2E9C-101B-9397-08002B2CF9AE}" pid="4" name="_AuthorEmail">
    <vt:lpwstr>shima@mithril.com.my</vt:lpwstr>
  </property>
  <property fmtid="{D5CDD505-2E9C-101B-9397-08002B2CF9AE}" pid="5" name="_AuthorEmailDisplayName">
    <vt:lpwstr>Norhasimah Bt Mohd Hanif</vt:lpwstr>
  </property>
  <property fmtid="{D5CDD505-2E9C-101B-9397-08002B2CF9AE}" pid="6" name="_PreviousAdHocReviewCycleID">
    <vt:i4>194313353</vt:i4>
  </property>
  <property fmtid="{D5CDD505-2E9C-101B-9397-08002B2CF9AE}" pid="7" name="_ReviewingToolsShownOnce">
    <vt:lpwstr/>
  </property>
</Properties>
</file>